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tpqld.sharepoint.com/sites/RDMW-North-WaterManagementUse-WaterResourceAssessment/Shared Documents/Water Resource Assessment/Water Sharing Rules (AEs, limitations etc.)/Pioneer Valley/2023-2024/Final Documents/"/>
    </mc:Choice>
  </mc:AlternateContent>
  <xr:revisionPtr revIDLastSave="0" documentId="14_{19E3B8BC-A906-4239-B9FF-2A2FE2049495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AA - Without EC adjustment" sheetId="1" r:id="rId1"/>
    <sheet name="AA - With EC adjustment" sheetId="2" r:id="rId2"/>
  </sheets>
  <definedNames>
    <definedName name="Ans">'AA - With EC adjustment'!$A$100:$A$101</definedName>
    <definedName name="Reading">'AA - With EC adjustment'!$B$100:$B$101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8" i="2" l="1"/>
  <c r="O28" i="2"/>
  <c r="Q34" i="2"/>
  <c r="Q33" i="2"/>
  <c r="Q32" i="2"/>
  <c r="H32" i="2"/>
  <c r="I32" i="2" s="1"/>
  <c r="R31" i="2"/>
  <c r="Q31" i="2"/>
  <c r="H31" i="2"/>
  <c r="I31" i="2" s="1"/>
  <c r="J31" i="2" l="1"/>
  <c r="S31" i="2" s="1"/>
  <c r="O22" i="2" l="1"/>
  <c r="O43" i="2" l="1"/>
  <c r="N43" i="2"/>
  <c r="O38" i="2"/>
  <c r="N38" i="2"/>
  <c r="O25" i="2"/>
  <c r="N25" i="2"/>
  <c r="O39" i="2"/>
  <c r="N39" i="2"/>
  <c r="O26" i="2"/>
  <c r="N26" i="2"/>
  <c r="O37" i="2"/>
  <c r="N37" i="2"/>
  <c r="O24" i="2"/>
  <c r="N24" i="2"/>
  <c r="O36" i="2"/>
  <c r="N36" i="2"/>
  <c r="O23" i="2"/>
  <c r="N23" i="2"/>
  <c r="O35" i="2"/>
  <c r="N35" i="2"/>
  <c r="N22" i="2"/>
  <c r="O30" i="2"/>
  <c r="N30" i="2"/>
  <c r="O29" i="2"/>
  <c r="N29" i="2"/>
  <c r="O15" i="2"/>
  <c r="N15" i="2"/>
  <c r="O14" i="2"/>
  <c r="N14" i="2"/>
  <c r="O13" i="2"/>
  <c r="N13" i="2"/>
  <c r="O12" i="2"/>
  <c r="N12" i="2"/>
  <c r="Q5" i="2" l="1"/>
  <c r="Q28" i="2" l="1"/>
  <c r="Q29" i="2"/>
  <c r="Q30" i="2"/>
  <c r="Q35" i="2"/>
  <c r="Q36" i="2"/>
  <c r="Q37" i="2"/>
  <c r="Q38" i="2"/>
  <c r="Q39" i="2"/>
  <c r="Q40" i="2"/>
  <c r="Q42" i="2"/>
  <c r="Q27" i="2"/>
  <c r="Q21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2" i="2"/>
  <c r="Q23" i="2"/>
  <c r="Q24" i="2"/>
  <c r="Q25" i="2"/>
  <c r="Q26" i="2"/>
  <c r="Q43" i="2"/>
  <c r="H42" i="1" l="1"/>
  <c r="I42" i="1" s="1"/>
  <c r="J42" i="1" s="1"/>
  <c r="H43" i="1"/>
  <c r="I43" i="1" s="1"/>
  <c r="H44" i="1"/>
  <c r="I44" i="1" s="1"/>
  <c r="H40" i="1"/>
  <c r="I40" i="1" s="1"/>
  <c r="H41" i="1"/>
  <c r="I41" i="1" s="1"/>
  <c r="J43" i="1" l="1"/>
  <c r="J40" i="1"/>
  <c r="R42" i="2"/>
  <c r="R40" i="2"/>
  <c r="R35" i="2"/>
  <c r="R28" i="2"/>
  <c r="R27" i="2"/>
  <c r="R21" i="2"/>
  <c r="R16" i="2"/>
  <c r="R12" i="2"/>
  <c r="R9" i="2"/>
  <c r="R5" i="2"/>
  <c r="H40" i="2" l="1"/>
  <c r="I40" i="2" s="1"/>
  <c r="H41" i="2"/>
  <c r="I41" i="2" s="1"/>
  <c r="H42" i="2"/>
  <c r="I42" i="2" s="1"/>
  <c r="H36" i="2"/>
  <c r="I36" i="2" s="1"/>
  <c r="H37" i="2"/>
  <c r="H38" i="2"/>
  <c r="I38" i="2" s="1"/>
  <c r="H35" i="2"/>
  <c r="I35" i="2" s="1"/>
  <c r="H27" i="2"/>
  <c r="I27" i="2" s="1"/>
  <c r="J27" i="2" s="1"/>
  <c r="S27" i="2" s="1"/>
  <c r="H28" i="2"/>
  <c r="H23" i="2"/>
  <c r="I23" i="2" s="1"/>
  <c r="H24" i="2"/>
  <c r="I24" i="2" s="1"/>
  <c r="H21" i="2"/>
  <c r="I21" i="2" s="1"/>
  <c r="H17" i="2"/>
  <c r="I17" i="2" s="1"/>
  <c r="H18" i="2"/>
  <c r="I18" i="2" s="1"/>
  <c r="H16" i="2"/>
  <c r="I16" i="2" s="1"/>
  <c r="H9" i="2"/>
  <c r="I9" i="2" s="1"/>
  <c r="H10" i="2"/>
  <c r="I10" i="2" s="1"/>
  <c r="H11" i="2"/>
  <c r="I11" i="2" s="1"/>
  <c r="H12" i="2"/>
  <c r="I12" i="2" s="1"/>
  <c r="H13" i="2"/>
  <c r="I13" i="2" s="1"/>
  <c r="H6" i="2"/>
  <c r="I6" i="2" s="1"/>
  <c r="H7" i="2"/>
  <c r="I7" i="2" s="1"/>
  <c r="H5" i="2"/>
  <c r="J16" i="2" l="1"/>
  <c r="S16" i="2" s="1"/>
  <c r="J42" i="2"/>
  <c r="S42" i="2" s="1"/>
  <c r="I5" i="2"/>
  <c r="J5" i="2" s="1"/>
  <c r="S5" i="2" s="1"/>
  <c r="J9" i="2"/>
  <c r="S9" i="2" s="1"/>
  <c r="J12" i="2"/>
  <c r="S12" i="2" s="1"/>
  <c r="J21" i="2"/>
  <c r="S21" i="2" s="1"/>
  <c r="J40" i="2"/>
  <c r="S40" i="2" s="1"/>
  <c r="I28" i="2"/>
  <c r="J28" i="2" s="1"/>
  <c r="S28" i="2" s="1"/>
  <c r="I37" i="2"/>
  <c r="J35" i="2" s="1"/>
  <c r="S35" i="2" s="1"/>
  <c r="H6" i="1" l="1"/>
  <c r="I6" i="1" s="1"/>
  <c r="H7" i="1"/>
  <c r="I7" i="1" s="1"/>
  <c r="H8" i="1"/>
  <c r="I8" i="1" s="1"/>
  <c r="J8" i="1" s="1"/>
  <c r="H9" i="1"/>
  <c r="I9" i="1" s="1"/>
  <c r="J9" i="1" s="1"/>
  <c r="H10" i="1"/>
  <c r="I10" i="1" s="1"/>
  <c r="H11" i="1"/>
  <c r="I11" i="1" s="1"/>
  <c r="H12" i="1"/>
  <c r="I12" i="1" s="1"/>
  <c r="H13" i="1"/>
  <c r="I13" i="1" s="1"/>
  <c r="H14" i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J20" i="1" s="1"/>
  <c r="H21" i="1"/>
  <c r="I21" i="1" s="1"/>
  <c r="J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H34" i="1"/>
  <c r="I34" i="1" s="1"/>
  <c r="H35" i="1"/>
  <c r="I35" i="1" s="1"/>
  <c r="J35" i="1" s="1"/>
  <c r="H36" i="1"/>
  <c r="I36" i="1" s="1"/>
  <c r="J36" i="1" s="1"/>
  <c r="H37" i="1"/>
  <c r="I37" i="1" s="1"/>
  <c r="H38" i="1"/>
  <c r="I38" i="1" s="1"/>
  <c r="H39" i="1"/>
  <c r="I39" i="1" s="1"/>
  <c r="J39" i="1" s="1"/>
  <c r="H5" i="1"/>
  <c r="I5" i="1" s="1"/>
  <c r="J31" i="1" l="1"/>
  <c r="J37" i="1"/>
  <c r="J28" i="1"/>
  <c r="J25" i="1"/>
  <c r="J23" i="1"/>
  <c r="J22" i="1"/>
  <c r="J18" i="1"/>
  <c r="J15" i="1"/>
  <c r="J10" i="1"/>
  <c r="J5" i="1"/>
  <c r="I33" i="1"/>
  <c r="J33" i="1" s="1"/>
  <c r="I14" i="1"/>
  <c r="J13" i="1" s="1"/>
</calcChain>
</file>

<file path=xl/sharedStrings.xml><?xml version="1.0" encoding="utf-8"?>
<sst xmlns="http://schemas.openxmlformats.org/spreadsheetml/2006/main" count="111" uniqueCount="63">
  <si>
    <t>Announced Allocation Decision Bores - Zones 4-10</t>
  </si>
  <si>
    <t>AA for date</t>
  </si>
  <si>
    <t>Bore Registered Number</t>
  </si>
  <si>
    <t>100% AA factor 
Reference Level
(m AHD)</t>
  </si>
  <si>
    <t>0% AA factor 
Reference Level
(m AHD)</t>
  </si>
  <si>
    <t>Elevation at Top of Casing (mAHD)</t>
  </si>
  <si>
    <t>Reading Date</t>
  </si>
  <si>
    <t>Current Water Level (from top of casing)</t>
  </si>
  <si>
    <t>Current Water Level (m AHD)</t>
  </si>
  <si>
    <t>Percent of range per bore (%)</t>
  </si>
  <si>
    <t>Average Announced Allocation (%)</t>
  </si>
  <si>
    <t>Zone 4A</t>
  </si>
  <si>
    <t>Zone 4B</t>
  </si>
  <si>
    <t>Zone 4C</t>
  </si>
  <si>
    <t>Zone 4D</t>
  </si>
  <si>
    <t>Zone 4E</t>
  </si>
  <si>
    <t>Zone 4F</t>
  </si>
  <si>
    <t>Zone 4G</t>
  </si>
  <si>
    <t>Zone 5</t>
  </si>
  <si>
    <t>Zone 6</t>
  </si>
  <si>
    <t>Zone 7A</t>
  </si>
  <si>
    <t>Zone 7B</t>
  </si>
  <si>
    <t>Zone 7C</t>
  </si>
  <si>
    <t>Zone 7D</t>
  </si>
  <si>
    <t>Zone 8A</t>
  </si>
  <si>
    <t>Zone 8B</t>
  </si>
  <si>
    <t>Zone 8C</t>
  </si>
  <si>
    <t>Zone 9</t>
  </si>
  <si>
    <t>Zone 10A</t>
  </si>
  <si>
    <t>Zone 10B</t>
  </si>
  <si>
    <t>Zone 11B</t>
  </si>
  <si>
    <t>Zone 14A</t>
  </si>
  <si>
    <t>Zone 14B</t>
  </si>
  <si>
    <t>Announced Allocation Decision Bores - Zones 11A-16</t>
  </si>
  <si>
    <t>SWI Adjustment</t>
  </si>
  <si>
    <t>Pre-adjusted Average Announced Allocation (%)</t>
  </si>
  <si>
    <t>SWI bores for zone
Primary Adjustment  &lt; 12 months 15% reduction, &gt;12 months 30% reduction</t>
  </si>
  <si>
    <t>SWI bores for zone Secondary adjustment - &lt; 12 months 10% reduction, &gt;12 months 20% reduction</t>
  </si>
  <si>
    <t>Threshold Reading (EC)</t>
  </si>
  <si>
    <t>EC Reading (Red shade if more than threshold reading)</t>
  </si>
  <si>
    <t>EC reading date</t>
  </si>
  <si>
    <t>More 12 months (N/Y)</t>
  </si>
  <si>
    <t>Adjustment (if applicable)</t>
  </si>
  <si>
    <r>
      <t xml:space="preserve">Reduction
 </t>
    </r>
    <r>
      <rPr>
        <b/>
        <sz val="11"/>
        <color rgb="FFFF0000"/>
        <rFont val="Calibri"/>
        <family val="2"/>
        <scheme val="minor"/>
      </rPr>
      <t>-%</t>
    </r>
  </si>
  <si>
    <t>Adjusted Announced Allocation (%)</t>
  </si>
  <si>
    <t>Zone 11A</t>
  </si>
  <si>
    <t>N</t>
  </si>
  <si>
    <t>Zone 12A</t>
  </si>
  <si>
    <t>Zone 12B</t>
  </si>
  <si>
    <t>Zone 13A</t>
  </si>
  <si>
    <t>Zone 13B</t>
  </si>
  <si>
    <t>Zone 15A</t>
  </si>
  <si>
    <t>Zone 15B</t>
  </si>
  <si>
    <t>Zone 15BA</t>
  </si>
  <si>
    <t>Zone 15C</t>
  </si>
  <si>
    <t>Zone 15D</t>
  </si>
  <si>
    <t>Y</t>
  </si>
  <si>
    <t>Zone 16</t>
  </si>
  <si>
    <t>Ans</t>
  </si>
  <si>
    <t>Reading</t>
  </si>
  <si>
    <t>DM</t>
  </si>
  <si>
    <t>MR</t>
  </si>
  <si>
    <t>Zone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</si>
</sst>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1" fillId="0" borderId="0" xfId="0" applyFont="1" applyAlignment="1">
      <alignment horizontal="center" vertical="center"/>
    </xf>
    <xf numFmtId="9" fontId="0" fillId="0" borderId="1" xfId="0" applyNumberFormat="1" applyBorder="1"/>
    <xf numFmtId="0" fontId="0" fillId="2" borderId="0" xfId="0" applyFill="1"/>
    <xf numFmtId="0" fontId="0" fillId="0" borderId="2" xfId="0" applyBorder="1" applyAlignment="1">
      <alignment horizontal="center" vertical="center"/>
    </xf>
    <xf numFmtId="0" fontId="0" fillId="0" borderId="5" xfId="0" applyBorder="1"/>
    <xf numFmtId="0" fontId="0" fillId="0" borderId="4" xfId="0" applyBorder="1"/>
    <xf numFmtId="9" fontId="0" fillId="0" borderId="1" xfId="0" applyNumberFormat="1" applyBorder="1" applyAlignment="1">
      <alignment horizontal="center" vertical="center"/>
    </xf>
    <xf numFmtId="10" fontId="0" fillId="0" borderId="0" xfId="0" applyNumberFormat="1"/>
    <xf numFmtId="9" fontId="0" fillId="0" borderId="4" xfId="0" applyNumberFormat="1" applyBorder="1"/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0" fillId="0" borderId="4" xfId="0" applyBorder="1" applyProtection="1">
      <protection locked="0"/>
    </xf>
    <xf numFmtId="14" fontId="0" fillId="0" borderId="4" xfId="0" applyNumberFormat="1" applyBorder="1" applyProtection="1">
      <protection locked="0"/>
    </xf>
    <xf numFmtId="0" fontId="0" fillId="0" borderId="3" xfId="0" applyBorder="1" applyProtection="1">
      <protection locked="0"/>
    </xf>
    <xf numFmtId="9" fontId="0" fillId="0" borderId="2" xfId="0" applyNumberFormat="1" applyBorder="1" applyAlignment="1">
      <alignment horizontal="center" vertical="center"/>
    </xf>
    <xf numFmtId="0" fontId="0" fillId="2" borderId="1" xfId="0" applyFill="1" applyBorder="1"/>
    <xf numFmtId="14" fontId="0" fillId="2" borderId="1" xfId="0" applyNumberFormat="1" applyFill="1" applyBorder="1" applyProtection="1">
      <protection locked="0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9" fontId="0" fillId="0" borderId="3" xfId="0" applyNumberFormat="1" applyBorder="1" applyAlignment="1">
      <alignment horizontal="center" vertical="center"/>
    </xf>
    <xf numFmtId="9" fontId="0" fillId="0" borderId="4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</cellXfs>
  <cellStyles count="1">
    <cellStyle name="Normal" xfId="0" builtinId="0"/>
  </cellStyles>
  <dxfs count="3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4"/>
  <sheetViews>
    <sheetView zoomScale="70" zoomScaleNormal="70" workbookViewId="0">
      <selection sqref="A1:D1"/>
    </sheetView>
  </sheetViews>
  <sheetFormatPr defaultRowHeight="14.5" x14ac:dyDescent="0.35"/>
  <cols>
    <col min="1" max="1" width="9.1796875" style="1"/>
    <col min="2" max="2" width="32.26953125" bestFit="1" customWidth="1"/>
    <col min="3" max="3" width="15.453125" bestFit="1" customWidth="1"/>
    <col min="4" max="5" width="20" customWidth="1"/>
    <col min="6" max="6" width="12.1796875" bestFit="1" customWidth="1"/>
    <col min="7" max="8" width="13.7265625" customWidth="1"/>
    <col min="9" max="9" width="15.81640625" bestFit="1" customWidth="1"/>
    <col min="10" max="10" width="19.54296875" customWidth="1"/>
    <col min="11" max="11" width="14.81640625" bestFit="1" customWidth="1"/>
    <col min="12" max="12" width="46" style="6" bestFit="1" customWidth="1"/>
    <col min="13" max="13" width="15.453125" bestFit="1" customWidth="1"/>
  </cols>
  <sheetData>
    <row r="1" spans="1:16" x14ac:dyDescent="0.35">
      <c r="A1" s="21" t="s">
        <v>0</v>
      </c>
      <c r="B1" s="21"/>
      <c r="C1" s="21"/>
      <c r="D1" s="21"/>
      <c r="E1" s="4"/>
      <c r="L1"/>
    </row>
    <row r="2" spans="1:16" x14ac:dyDescent="0.35">
      <c r="A2" s="4" t="s">
        <v>1</v>
      </c>
      <c r="B2" s="4"/>
      <c r="C2" s="4"/>
      <c r="D2" s="4"/>
      <c r="E2" s="4"/>
      <c r="L2"/>
    </row>
    <row r="3" spans="1:16" x14ac:dyDescent="0.35">
      <c r="L3"/>
    </row>
    <row r="4" spans="1:16" s="38" customFormat="1" ht="43.5" x14ac:dyDescent="0.35">
      <c r="A4" s="35" t="s">
        <v>62</v>
      </c>
      <c r="B4" s="36" t="s">
        <v>2</v>
      </c>
      <c r="C4" s="36" t="s">
        <v>3</v>
      </c>
      <c r="D4" s="36" t="s">
        <v>4</v>
      </c>
      <c r="E4" s="36" t="s">
        <v>5</v>
      </c>
      <c r="F4" s="37" t="s">
        <v>6</v>
      </c>
      <c r="G4" s="37" t="s">
        <v>7</v>
      </c>
      <c r="H4" s="36" t="s">
        <v>8</v>
      </c>
      <c r="I4" s="36" t="s">
        <v>9</v>
      </c>
      <c r="J4" s="36" t="s">
        <v>10</v>
      </c>
      <c r="K4"/>
      <c r="L4"/>
      <c r="M4"/>
      <c r="N4"/>
      <c r="O4"/>
    </row>
    <row r="5" spans="1:16" x14ac:dyDescent="0.35">
      <c r="A5" s="22" t="s">
        <v>11</v>
      </c>
      <c r="B5" s="3">
        <v>12500086</v>
      </c>
      <c r="C5" s="3">
        <v>20.96</v>
      </c>
      <c r="D5" s="3">
        <v>17</v>
      </c>
      <c r="E5" s="3">
        <v>27.56</v>
      </c>
      <c r="F5" s="14">
        <v>45076</v>
      </c>
      <c r="G5" s="13">
        <v>7.41</v>
      </c>
      <c r="H5" s="3">
        <f t="shared" ref="H5:H44" si="0">E5-G5</f>
        <v>20.149999999999999</v>
      </c>
      <c r="I5" s="5">
        <f t="shared" ref="I5:I44" si="1">IF(0&lt;(+H5-D5)/(C5-D5)&lt;1,(+H5-D5)/(C5-D5),IF((+H5-D5)/(C5-D5)&gt;1,1,IF(((+H5-D5)/(C5-D5))&lt;0,0,(+H5-D5)/(C5-D5))))</f>
        <v>0.79545454545454497</v>
      </c>
      <c r="J5" s="23">
        <f>CEILING(AVERAGE(I5:I7),0.05)</f>
        <v>0.95000000000000007</v>
      </c>
      <c r="L5"/>
      <c r="P5" s="26"/>
    </row>
    <row r="6" spans="1:16" x14ac:dyDescent="0.35">
      <c r="A6" s="22"/>
      <c r="B6" s="3">
        <v>12500087</v>
      </c>
      <c r="C6" s="3">
        <v>17.96</v>
      </c>
      <c r="D6" s="3">
        <v>14</v>
      </c>
      <c r="E6" s="3">
        <v>25.35</v>
      </c>
      <c r="F6" s="14">
        <v>44972</v>
      </c>
      <c r="G6" s="13">
        <v>5.17</v>
      </c>
      <c r="H6" s="3">
        <f t="shared" si="0"/>
        <v>20.18</v>
      </c>
      <c r="I6" s="5">
        <f t="shared" si="1"/>
        <v>1</v>
      </c>
      <c r="J6" s="24"/>
      <c r="L6"/>
      <c r="P6" s="26"/>
    </row>
    <row r="7" spans="1:16" x14ac:dyDescent="0.35">
      <c r="A7" s="22"/>
      <c r="B7" s="3">
        <v>12600046</v>
      </c>
      <c r="C7" s="3">
        <v>14.04</v>
      </c>
      <c r="D7" s="3">
        <v>9</v>
      </c>
      <c r="E7" s="3">
        <v>22.27</v>
      </c>
      <c r="F7" s="14">
        <v>45079</v>
      </c>
      <c r="G7" s="13">
        <v>5.34</v>
      </c>
      <c r="H7" s="3">
        <f t="shared" si="0"/>
        <v>16.93</v>
      </c>
      <c r="I7" s="5">
        <f t="shared" si="1"/>
        <v>1</v>
      </c>
      <c r="J7" s="25"/>
      <c r="L7"/>
      <c r="P7" s="26"/>
    </row>
    <row r="8" spans="1:16" x14ac:dyDescent="0.35">
      <c r="A8" s="2" t="s">
        <v>12</v>
      </c>
      <c r="B8" s="3">
        <v>12600030</v>
      </c>
      <c r="C8" s="3">
        <v>36.6</v>
      </c>
      <c r="D8" s="3">
        <v>30</v>
      </c>
      <c r="E8" s="3">
        <v>46.23</v>
      </c>
      <c r="F8" s="14">
        <v>45082</v>
      </c>
      <c r="G8" s="13">
        <v>7.44</v>
      </c>
      <c r="H8" s="3">
        <f t="shared" si="0"/>
        <v>38.79</v>
      </c>
      <c r="I8" s="5">
        <f t="shared" si="1"/>
        <v>1</v>
      </c>
      <c r="J8" s="10">
        <f>CEILING(I8,0.05)</f>
        <v>1</v>
      </c>
      <c r="L8"/>
      <c r="P8" s="26"/>
    </row>
    <row r="9" spans="1:16" x14ac:dyDescent="0.35">
      <c r="A9" s="2" t="s">
        <v>13</v>
      </c>
      <c r="B9" s="3">
        <v>12600028</v>
      </c>
      <c r="C9" s="3">
        <v>38.4</v>
      </c>
      <c r="D9" s="3">
        <v>33</v>
      </c>
      <c r="E9" s="3">
        <v>52.47</v>
      </c>
      <c r="F9" s="14">
        <v>45083</v>
      </c>
      <c r="G9" s="13">
        <v>10.15</v>
      </c>
      <c r="H9" s="3">
        <f t="shared" si="0"/>
        <v>42.32</v>
      </c>
      <c r="I9" s="5">
        <f t="shared" si="1"/>
        <v>1</v>
      </c>
      <c r="J9" s="10">
        <f>CEILING(I9,0.05)</f>
        <v>1</v>
      </c>
      <c r="L9"/>
    </row>
    <row r="10" spans="1:16" x14ac:dyDescent="0.35">
      <c r="A10" s="22" t="s">
        <v>14</v>
      </c>
      <c r="B10" s="3">
        <v>12500051</v>
      </c>
      <c r="C10" s="3">
        <v>54.32</v>
      </c>
      <c r="D10" s="3">
        <v>52.25</v>
      </c>
      <c r="E10" s="3">
        <v>73.25</v>
      </c>
      <c r="F10" s="14">
        <v>45079</v>
      </c>
      <c r="G10" s="13">
        <v>17.71</v>
      </c>
      <c r="H10" s="3">
        <f t="shared" si="0"/>
        <v>55.54</v>
      </c>
      <c r="I10" s="5">
        <f t="shared" si="1"/>
        <v>1</v>
      </c>
      <c r="J10" s="23">
        <f>CEILING(AVERAGE(I10:I12),0.05)</f>
        <v>1</v>
      </c>
      <c r="L10"/>
    </row>
    <row r="11" spans="1:16" x14ac:dyDescent="0.35">
      <c r="A11" s="22"/>
      <c r="B11" s="3">
        <v>12500053</v>
      </c>
      <c r="C11" s="3">
        <v>61.2</v>
      </c>
      <c r="D11" s="3">
        <v>57</v>
      </c>
      <c r="E11" s="3">
        <v>80.39</v>
      </c>
      <c r="F11" s="14">
        <v>45079</v>
      </c>
      <c r="G11" s="13">
        <v>19.03</v>
      </c>
      <c r="H11" s="3">
        <f t="shared" si="0"/>
        <v>61.36</v>
      </c>
      <c r="I11" s="5">
        <f t="shared" si="1"/>
        <v>1</v>
      </c>
      <c r="J11" s="24"/>
      <c r="L11"/>
    </row>
    <row r="12" spans="1:16" x14ac:dyDescent="0.35">
      <c r="A12" s="22"/>
      <c r="B12" s="3">
        <v>12500076</v>
      </c>
      <c r="C12" s="3">
        <v>47.44</v>
      </c>
      <c r="D12" s="3">
        <v>44.35</v>
      </c>
      <c r="E12" s="3">
        <v>66.459999999999994</v>
      </c>
      <c r="F12" s="14">
        <v>45078</v>
      </c>
      <c r="G12" s="13">
        <v>17.899999999999999</v>
      </c>
      <c r="H12" s="3">
        <f t="shared" si="0"/>
        <v>48.559999999999995</v>
      </c>
      <c r="I12" s="5">
        <f t="shared" si="1"/>
        <v>1</v>
      </c>
      <c r="J12" s="25"/>
      <c r="L12"/>
    </row>
    <row r="13" spans="1:16" x14ac:dyDescent="0.35">
      <c r="A13" s="27" t="s">
        <v>15</v>
      </c>
      <c r="B13" s="3">
        <v>12500067</v>
      </c>
      <c r="C13" s="3">
        <v>43.88</v>
      </c>
      <c r="D13" s="3">
        <v>38</v>
      </c>
      <c r="E13" s="3">
        <v>53.69</v>
      </c>
      <c r="F13" s="14">
        <v>45078</v>
      </c>
      <c r="G13" s="13">
        <v>7.2</v>
      </c>
      <c r="H13" s="3">
        <f t="shared" si="0"/>
        <v>46.489999999999995</v>
      </c>
      <c r="I13" s="5">
        <f t="shared" si="1"/>
        <v>1</v>
      </c>
      <c r="J13" s="23">
        <f>CEILING(AVERAGE(I13:I14),0.05)</f>
        <v>1</v>
      </c>
      <c r="L13"/>
    </row>
    <row r="14" spans="1:16" x14ac:dyDescent="0.35">
      <c r="A14" s="28"/>
      <c r="B14" s="3">
        <v>12500495</v>
      </c>
      <c r="C14" s="3">
        <v>48.44</v>
      </c>
      <c r="D14" s="3">
        <v>44</v>
      </c>
      <c r="E14" s="3">
        <v>59.28</v>
      </c>
      <c r="F14" s="14">
        <v>45078</v>
      </c>
      <c r="G14" s="13">
        <v>7.48</v>
      </c>
      <c r="H14" s="3">
        <f t="shared" si="0"/>
        <v>51.8</v>
      </c>
      <c r="I14" s="5">
        <f t="shared" si="1"/>
        <v>1</v>
      </c>
      <c r="J14" s="25"/>
      <c r="L14"/>
    </row>
    <row r="15" spans="1:16" x14ac:dyDescent="0.35">
      <c r="A15" s="32" t="s">
        <v>16</v>
      </c>
      <c r="B15" s="3">
        <v>12500014</v>
      </c>
      <c r="C15" s="3">
        <v>73.34</v>
      </c>
      <c r="D15" s="3">
        <v>71.599999999999994</v>
      </c>
      <c r="E15" s="3">
        <v>80.569999999999993</v>
      </c>
      <c r="F15" s="14">
        <v>45083</v>
      </c>
      <c r="G15" s="13">
        <v>7.05</v>
      </c>
      <c r="H15" s="3">
        <f t="shared" si="0"/>
        <v>73.52</v>
      </c>
      <c r="I15" s="5">
        <f t="shared" si="1"/>
        <v>1</v>
      </c>
      <c r="J15" s="23">
        <f>CEILING(AVERAGE(I15:I17),0.05)</f>
        <v>1</v>
      </c>
      <c r="L15"/>
    </row>
    <row r="16" spans="1:16" x14ac:dyDescent="0.35">
      <c r="A16" s="33"/>
      <c r="B16" s="3">
        <v>12500044</v>
      </c>
      <c r="C16" s="3">
        <v>51.96</v>
      </c>
      <c r="D16" s="3">
        <v>49.5</v>
      </c>
      <c r="E16" s="3">
        <v>66.45</v>
      </c>
      <c r="F16" s="14">
        <v>45082</v>
      </c>
      <c r="G16" s="13">
        <v>13.38</v>
      </c>
      <c r="H16" s="3">
        <f t="shared" si="0"/>
        <v>53.07</v>
      </c>
      <c r="I16" s="5">
        <f t="shared" si="1"/>
        <v>1</v>
      </c>
      <c r="J16" s="24"/>
      <c r="L16"/>
    </row>
    <row r="17" spans="1:12" x14ac:dyDescent="0.35">
      <c r="A17" s="34"/>
      <c r="B17" s="3">
        <v>12500060</v>
      </c>
      <c r="C17" s="3">
        <v>60.78</v>
      </c>
      <c r="D17" s="3">
        <v>57</v>
      </c>
      <c r="E17" s="3">
        <v>71.52</v>
      </c>
      <c r="F17" s="14">
        <v>45082</v>
      </c>
      <c r="G17" s="13">
        <v>9.34</v>
      </c>
      <c r="H17" s="3">
        <f t="shared" si="0"/>
        <v>62.179999999999993</v>
      </c>
      <c r="I17" s="5">
        <f t="shared" si="1"/>
        <v>1</v>
      </c>
      <c r="J17" s="25"/>
      <c r="L17"/>
    </row>
    <row r="18" spans="1:12" x14ac:dyDescent="0.35">
      <c r="A18" s="27" t="s">
        <v>17</v>
      </c>
      <c r="B18" s="3">
        <v>12500065</v>
      </c>
      <c r="C18" s="3">
        <v>41.05</v>
      </c>
      <c r="D18" s="3">
        <v>39.92</v>
      </c>
      <c r="E18" s="3">
        <v>50.21</v>
      </c>
      <c r="F18" s="20"/>
      <c r="G18" s="13"/>
      <c r="H18" s="3">
        <f t="shared" si="0"/>
        <v>50.21</v>
      </c>
      <c r="I18" s="5">
        <f t="shared" si="1"/>
        <v>1</v>
      </c>
      <c r="J18" s="23">
        <f>CEILING(AVERAGE(I18:I19),0.05)</f>
        <v>1</v>
      </c>
      <c r="L18"/>
    </row>
    <row r="19" spans="1:12" x14ac:dyDescent="0.35">
      <c r="A19" s="28"/>
      <c r="B19" s="3">
        <v>12500066</v>
      </c>
      <c r="C19" s="3">
        <v>42.44</v>
      </c>
      <c r="D19" s="3">
        <v>38</v>
      </c>
      <c r="E19" s="3">
        <v>52.25</v>
      </c>
      <c r="F19" s="14">
        <v>45078</v>
      </c>
      <c r="G19" s="13">
        <v>6.45</v>
      </c>
      <c r="H19" s="3">
        <f t="shared" si="0"/>
        <v>45.8</v>
      </c>
      <c r="I19" s="5">
        <f t="shared" si="1"/>
        <v>1</v>
      </c>
      <c r="J19" s="25"/>
      <c r="L19"/>
    </row>
    <row r="20" spans="1:12" x14ac:dyDescent="0.35">
      <c r="A20" s="2" t="s">
        <v>18</v>
      </c>
      <c r="B20" s="3">
        <v>12500047</v>
      </c>
      <c r="C20" s="3">
        <v>59.7</v>
      </c>
      <c r="D20" s="3">
        <v>54</v>
      </c>
      <c r="E20" s="3">
        <v>70.900000000000006</v>
      </c>
      <c r="F20" s="14">
        <v>45083</v>
      </c>
      <c r="G20" s="13">
        <v>9.84</v>
      </c>
      <c r="H20" s="3">
        <f t="shared" si="0"/>
        <v>61.06</v>
      </c>
      <c r="I20" s="5">
        <f t="shared" si="1"/>
        <v>1</v>
      </c>
      <c r="J20" s="10">
        <f>CEILING(I20,0.05)</f>
        <v>1</v>
      </c>
      <c r="L20"/>
    </row>
    <row r="21" spans="1:12" x14ac:dyDescent="0.35">
      <c r="A21" s="2" t="s">
        <v>19</v>
      </c>
      <c r="B21" s="3">
        <v>12500263</v>
      </c>
      <c r="C21" s="3">
        <v>47.1</v>
      </c>
      <c r="D21" s="3">
        <v>42</v>
      </c>
      <c r="E21" s="3">
        <v>55.41</v>
      </c>
      <c r="F21" s="14">
        <v>45083</v>
      </c>
      <c r="G21" s="13">
        <v>4.0999999999999996</v>
      </c>
      <c r="H21" s="3">
        <f t="shared" si="0"/>
        <v>51.309999999999995</v>
      </c>
      <c r="I21" s="5">
        <f t="shared" si="1"/>
        <v>1</v>
      </c>
      <c r="J21" s="10">
        <f>CEILING(I21,0.05)</f>
        <v>1</v>
      </c>
      <c r="L21"/>
    </row>
    <row r="22" spans="1:12" x14ac:dyDescent="0.35">
      <c r="A22" s="7" t="s">
        <v>20</v>
      </c>
      <c r="B22" s="3">
        <v>12600378</v>
      </c>
      <c r="C22" s="3">
        <v>27.1</v>
      </c>
      <c r="D22" s="3">
        <v>22</v>
      </c>
      <c r="E22" s="3">
        <v>33.21</v>
      </c>
      <c r="F22" s="14">
        <v>45083</v>
      </c>
      <c r="G22" s="13">
        <v>3.24</v>
      </c>
      <c r="H22" s="3">
        <f t="shared" si="0"/>
        <v>29.97</v>
      </c>
      <c r="I22" s="5">
        <f t="shared" si="1"/>
        <v>1</v>
      </c>
      <c r="J22" s="18">
        <f>CEILING(AVERAGE(I22:I22),0.05)</f>
        <v>1</v>
      </c>
      <c r="L22"/>
    </row>
    <row r="23" spans="1:12" x14ac:dyDescent="0.35">
      <c r="A23" s="27" t="s">
        <v>21</v>
      </c>
      <c r="B23" s="8">
        <v>12600055</v>
      </c>
      <c r="C23" s="3">
        <v>28.36</v>
      </c>
      <c r="D23" s="3">
        <v>25</v>
      </c>
      <c r="E23" s="3">
        <v>32.4</v>
      </c>
      <c r="F23" s="14">
        <v>45079</v>
      </c>
      <c r="G23" s="13">
        <v>1.79</v>
      </c>
      <c r="H23" s="3">
        <f t="shared" si="0"/>
        <v>30.61</v>
      </c>
      <c r="I23" s="5">
        <f t="shared" si="1"/>
        <v>1</v>
      </c>
      <c r="J23" s="23">
        <f>CEILING(AVERAGE(I23:I24),0.05)</f>
        <v>1</v>
      </c>
      <c r="L23"/>
    </row>
    <row r="24" spans="1:12" x14ac:dyDescent="0.35">
      <c r="A24" s="29"/>
      <c r="B24" s="8">
        <v>12600378</v>
      </c>
      <c r="C24" s="3">
        <v>27.1</v>
      </c>
      <c r="D24" s="3">
        <v>22</v>
      </c>
      <c r="E24" s="3">
        <v>33.21</v>
      </c>
      <c r="F24" s="14">
        <v>45083</v>
      </c>
      <c r="G24" s="13">
        <v>3.24</v>
      </c>
      <c r="H24" s="3">
        <f t="shared" si="0"/>
        <v>29.97</v>
      </c>
      <c r="I24" s="5">
        <f t="shared" si="1"/>
        <v>1</v>
      </c>
      <c r="J24" s="25"/>
      <c r="L24"/>
    </row>
    <row r="25" spans="1:12" x14ac:dyDescent="0.35">
      <c r="A25" s="22" t="s">
        <v>22</v>
      </c>
      <c r="B25" s="8">
        <v>12600021</v>
      </c>
      <c r="C25" s="3">
        <v>30.6</v>
      </c>
      <c r="D25" s="3">
        <v>25.5</v>
      </c>
      <c r="E25" s="3">
        <v>36.36</v>
      </c>
      <c r="F25" s="14">
        <v>45079</v>
      </c>
      <c r="G25" s="13">
        <v>3.75</v>
      </c>
      <c r="H25" s="3">
        <f t="shared" si="0"/>
        <v>32.61</v>
      </c>
      <c r="I25" s="5">
        <f t="shared" si="1"/>
        <v>1</v>
      </c>
      <c r="J25" s="30">
        <f>CEILING(AVERAGE(I25:I27),0.05)</f>
        <v>1</v>
      </c>
      <c r="L25"/>
    </row>
    <row r="26" spans="1:12" x14ac:dyDescent="0.35">
      <c r="A26" s="22"/>
      <c r="B26" s="8">
        <v>12600431</v>
      </c>
      <c r="C26" s="3">
        <v>35.08</v>
      </c>
      <c r="D26" s="3">
        <v>29.2</v>
      </c>
      <c r="E26" s="3">
        <v>44.14</v>
      </c>
      <c r="F26" s="14">
        <v>45083</v>
      </c>
      <c r="G26" s="13">
        <v>5.28</v>
      </c>
      <c r="H26" s="3">
        <f t="shared" si="0"/>
        <v>38.86</v>
      </c>
      <c r="I26" s="5">
        <f t="shared" si="1"/>
        <v>1</v>
      </c>
      <c r="J26" s="30"/>
      <c r="L26"/>
    </row>
    <row r="27" spans="1:12" x14ac:dyDescent="0.35">
      <c r="A27" s="22"/>
      <c r="B27" s="8">
        <v>12600489</v>
      </c>
      <c r="C27" s="3">
        <v>28.15</v>
      </c>
      <c r="D27" s="3">
        <v>22</v>
      </c>
      <c r="E27" s="3">
        <v>34.32</v>
      </c>
      <c r="F27" s="14">
        <v>45061</v>
      </c>
      <c r="G27" s="13">
        <v>2.8</v>
      </c>
      <c r="H27" s="3">
        <f t="shared" si="0"/>
        <v>31.52</v>
      </c>
      <c r="I27" s="5">
        <f t="shared" si="1"/>
        <v>1</v>
      </c>
      <c r="J27" s="30"/>
      <c r="L27"/>
    </row>
    <row r="28" spans="1:12" x14ac:dyDescent="0.35">
      <c r="A28" s="27" t="s">
        <v>23</v>
      </c>
      <c r="B28" s="3">
        <v>12600025</v>
      </c>
      <c r="C28" s="3">
        <v>37.68</v>
      </c>
      <c r="D28" s="3">
        <v>34.200000000000003</v>
      </c>
      <c r="E28" s="3">
        <v>44.33</v>
      </c>
      <c r="F28" s="14">
        <v>45083</v>
      </c>
      <c r="G28" s="13">
        <v>1.3</v>
      </c>
      <c r="H28" s="3">
        <f t="shared" si="0"/>
        <v>43.03</v>
      </c>
      <c r="I28" s="5">
        <f t="shared" si="1"/>
        <v>1</v>
      </c>
      <c r="J28" s="30">
        <f>CEILING(AVERAGE(I28:I30),0.05)</f>
        <v>1</v>
      </c>
      <c r="L28"/>
    </row>
    <row r="29" spans="1:12" x14ac:dyDescent="0.35">
      <c r="A29" s="29"/>
      <c r="B29" s="3">
        <v>12600492</v>
      </c>
      <c r="C29" s="3">
        <v>36.78</v>
      </c>
      <c r="D29" s="3">
        <v>33</v>
      </c>
      <c r="E29" s="3">
        <v>41.24</v>
      </c>
      <c r="F29" s="14">
        <v>45082</v>
      </c>
      <c r="G29" s="13">
        <v>2.08</v>
      </c>
      <c r="H29" s="3">
        <f t="shared" si="0"/>
        <v>39.160000000000004</v>
      </c>
      <c r="I29" s="5">
        <f t="shared" si="1"/>
        <v>1</v>
      </c>
      <c r="J29" s="30"/>
      <c r="L29"/>
    </row>
    <row r="30" spans="1:12" x14ac:dyDescent="0.35">
      <c r="A30" s="28"/>
      <c r="B30" s="3">
        <v>12600493</v>
      </c>
      <c r="C30" s="3">
        <v>37.799999999999997</v>
      </c>
      <c r="D30" s="3">
        <v>36</v>
      </c>
      <c r="E30" s="3">
        <v>47.56</v>
      </c>
      <c r="F30" s="14">
        <v>45082</v>
      </c>
      <c r="G30" s="13">
        <v>3.89</v>
      </c>
      <c r="H30" s="3">
        <f t="shared" si="0"/>
        <v>43.67</v>
      </c>
      <c r="I30" s="5">
        <f t="shared" si="1"/>
        <v>1</v>
      </c>
      <c r="J30" s="30"/>
      <c r="L30"/>
    </row>
    <row r="31" spans="1:12" x14ac:dyDescent="0.35">
      <c r="A31" s="27" t="s">
        <v>24</v>
      </c>
      <c r="B31" s="3">
        <v>12600053</v>
      </c>
      <c r="C31" s="3">
        <v>29.8</v>
      </c>
      <c r="D31" s="3">
        <v>25</v>
      </c>
      <c r="E31" s="3">
        <v>34.57</v>
      </c>
      <c r="F31" s="14">
        <v>45079</v>
      </c>
      <c r="G31" s="13">
        <v>1.68</v>
      </c>
      <c r="H31" s="3">
        <f t="shared" si="0"/>
        <v>32.89</v>
      </c>
      <c r="I31" s="5">
        <f t="shared" si="1"/>
        <v>1</v>
      </c>
      <c r="J31" s="23">
        <f>CEILING(AVERAGE(I31:I32),0.05)</f>
        <v>1</v>
      </c>
      <c r="L31"/>
    </row>
    <row r="32" spans="1:12" x14ac:dyDescent="0.35">
      <c r="A32" s="28"/>
      <c r="B32" s="3">
        <v>12600488</v>
      </c>
      <c r="C32" s="3">
        <v>29.5</v>
      </c>
      <c r="D32" s="3">
        <v>25</v>
      </c>
      <c r="E32" s="3">
        <v>33.74</v>
      </c>
      <c r="F32" s="14">
        <v>45051</v>
      </c>
      <c r="G32" s="13">
        <v>2.76</v>
      </c>
      <c r="H32" s="3">
        <f t="shared" si="0"/>
        <v>30.980000000000004</v>
      </c>
      <c r="I32" s="5">
        <f t="shared" si="1"/>
        <v>1</v>
      </c>
      <c r="J32" s="25"/>
      <c r="L32"/>
    </row>
    <row r="33" spans="1:12" x14ac:dyDescent="0.35">
      <c r="A33" s="27" t="s">
        <v>25</v>
      </c>
      <c r="B33" s="3">
        <v>12600035</v>
      </c>
      <c r="C33" s="3">
        <v>29.8</v>
      </c>
      <c r="D33" s="3">
        <v>25</v>
      </c>
      <c r="E33" s="3">
        <v>36.729999999999997</v>
      </c>
      <c r="F33" s="14">
        <v>45083</v>
      </c>
      <c r="G33" s="13">
        <v>4.28</v>
      </c>
      <c r="H33" s="3">
        <f t="shared" si="0"/>
        <v>32.449999999999996</v>
      </c>
      <c r="I33" s="5">
        <f t="shared" si="1"/>
        <v>1</v>
      </c>
      <c r="J33" s="23">
        <f>CEILING(AVERAGE(I33:I34),0.05)</f>
        <v>1</v>
      </c>
      <c r="L33"/>
    </row>
    <row r="34" spans="1:12" x14ac:dyDescent="0.35">
      <c r="A34" s="28"/>
      <c r="B34" s="3">
        <v>12600038</v>
      </c>
      <c r="C34" s="3">
        <v>33.18</v>
      </c>
      <c r="D34" s="3">
        <v>27</v>
      </c>
      <c r="E34" s="3">
        <v>38.4</v>
      </c>
      <c r="F34" s="14">
        <v>45082</v>
      </c>
      <c r="G34" s="13">
        <v>2.0099999999999998</v>
      </c>
      <c r="H34" s="3">
        <f t="shared" si="0"/>
        <v>36.39</v>
      </c>
      <c r="I34" s="5">
        <f t="shared" si="1"/>
        <v>1</v>
      </c>
      <c r="J34" s="25"/>
      <c r="L34"/>
    </row>
    <row r="35" spans="1:12" x14ac:dyDescent="0.35">
      <c r="A35" s="2" t="s">
        <v>26</v>
      </c>
      <c r="B35" s="3">
        <v>12600041</v>
      </c>
      <c r="C35" s="3">
        <v>19.8</v>
      </c>
      <c r="D35" s="3">
        <v>15</v>
      </c>
      <c r="E35" s="3">
        <v>24.01</v>
      </c>
      <c r="F35" s="14">
        <v>45084</v>
      </c>
      <c r="G35" s="13">
        <v>1.32</v>
      </c>
      <c r="H35" s="3">
        <f t="shared" si="0"/>
        <v>22.69</v>
      </c>
      <c r="I35" s="5">
        <f t="shared" si="1"/>
        <v>1</v>
      </c>
      <c r="J35" s="10">
        <f>CEILING(I35,0.05)</f>
        <v>1</v>
      </c>
      <c r="L35"/>
    </row>
    <row r="36" spans="1:12" x14ac:dyDescent="0.35">
      <c r="A36" s="2" t="s">
        <v>27</v>
      </c>
      <c r="B36" s="3">
        <v>12600015</v>
      </c>
      <c r="C36" s="3">
        <v>34.979999999999997</v>
      </c>
      <c r="D36" s="3">
        <v>32.700000000000003</v>
      </c>
      <c r="E36" s="3">
        <v>39.74</v>
      </c>
      <c r="F36" s="14">
        <v>45079</v>
      </c>
      <c r="G36" s="13">
        <v>3.31</v>
      </c>
      <c r="H36" s="3">
        <f t="shared" si="0"/>
        <v>36.43</v>
      </c>
      <c r="I36" s="5">
        <f t="shared" si="1"/>
        <v>1</v>
      </c>
      <c r="J36" s="10">
        <f>CEILING(I36,0.05)</f>
        <v>1</v>
      </c>
      <c r="L36"/>
    </row>
    <row r="37" spans="1:12" x14ac:dyDescent="0.35">
      <c r="A37" s="27" t="s">
        <v>28</v>
      </c>
      <c r="B37" s="3">
        <v>12600063</v>
      </c>
      <c r="C37" s="3">
        <v>18.5</v>
      </c>
      <c r="D37" s="3">
        <v>16.7</v>
      </c>
      <c r="E37" s="3">
        <v>28.18</v>
      </c>
      <c r="F37" s="14">
        <v>45079</v>
      </c>
      <c r="G37" s="13">
        <v>10.32</v>
      </c>
      <c r="H37" s="3">
        <f t="shared" si="0"/>
        <v>17.86</v>
      </c>
      <c r="I37" s="5">
        <f t="shared" si="1"/>
        <v>0.64444444444444426</v>
      </c>
      <c r="J37" s="23">
        <f>CEILING(AVERAGE(I37:I38),0.05)</f>
        <v>0.60000000000000009</v>
      </c>
      <c r="L37"/>
    </row>
    <row r="38" spans="1:12" x14ac:dyDescent="0.35">
      <c r="A38" s="28"/>
      <c r="B38" s="3">
        <v>12600467</v>
      </c>
      <c r="C38" s="3">
        <v>10.119999999999999</v>
      </c>
      <c r="D38" s="3">
        <v>7.5</v>
      </c>
      <c r="E38" s="3">
        <v>22.35</v>
      </c>
      <c r="F38" s="14">
        <v>45083</v>
      </c>
      <c r="G38" s="13">
        <v>13.4</v>
      </c>
      <c r="H38" s="3">
        <f t="shared" si="0"/>
        <v>8.9500000000000011</v>
      </c>
      <c r="I38" s="5">
        <f t="shared" si="1"/>
        <v>0.55343511450381733</v>
      </c>
      <c r="J38" s="25"/>
      <c r="L38"/>
    </row>
    <row r="39" spans="1:12" x14ac:dyDescent="0.35">
      <c r="A39" s="2" t="s">
        <v>29</v>
      </c>
      <c r="B39" s="3">
        <v>12600018</v>
      </c>
      <c r="C39" s="3">
        <v>29.38</v>
      </c>
      <c r="D39" s="3">
        <v>26</v>
      </c>
      <c r="E39" s="3">
        <v>32.74</v>
      </c>
      <c r="F39" s="14">
        <v>45079</v>
      </c>
      <c r="G39" s="13">
        <v>1.54</v>
      </c>
      <c r="H39" s="3">
        <f t="shared" si="0"/>
        <v>31.200000000000003</v>
      </c>
      <c r="I39" s="5">
        <f t="shared" si="1"/>
        <v>1</v>
      </c>
      <c r="J39" s="10">
        <f>CEILING(I39,0.05)</f>
        <v>1</v>
      </c>
      <c r="L39"/>
    </row>
    <row r="40" spans="1:12" x14ac:dyDescent="0.35">
      <c r="A40" s="27" t="s">
        <v>30</v>
      </c>
      <c r="B40" s="8">
        <v>12600042</v>
      </c>
      <c r="C40" s="3">
        <v>11.36</v>
      </c>
      <c r="D40" s="3">
        <v>9.85</v>
      </c>
      <c r="E40" s="3">
        <v>13.81</v>
      </c>
      <c r="F40" s="14">
        <v>45076</v>
      </c>
      <c r="G40" s="13">
        <v>1.07</v>
      </c>
      <c r="H40" s="3">
        <f t="shared" si="0"/>
        <v>12.74</v>
      </c>
      <c r="I40" s="5">
        <f t="shared" si="1"/>
        <v>1</v>
      </c>
      <c r="J40" s="23">
        <f>CEILING(AVERAGE(I40:I41),0.05)</f>
        <v>1</v>
      </c>
      <c r="L40"/>
    </row>
    <row r="41" spans="1:12" x14ac:dyDescent="0.35">
      <c r="A41" s="28"/>
      <c r="B41" s="8">
        <v>12600043</v>
      </c>
      <c r="C41" s="3">
        <v>14.55</v>
      </c>
      <c r="D41" s="3">
        <v>12.7</v>
      </c>
      <c r="E41" s="3">
        <v>17.190000000000001</v>
      </c>
      <c r="F41" s="14">
        <v>45079</v>
      </c>
      <c r="G41" s="13">
        <v>2.5099999999999998</v>
      </c>
      <c r="H41" s="3">
        <f t="shared" si="0"/>
        <v>14.680000000000001</v>
      </c>
      <c r="I41" s="5">
        <f t="shared" si="1"/>
        <v>1</v>
      </c>
      <c r="J41" s="25"/>
      <c r="L41"/>
    </row>
    <row r="42" spans="1:12" x14ac:dyDescent="0.35">
      <c r="A42" s="2" t="s">
        <v>31</v>
      </c>
      <c r="B42" s="3">
        <v>12600250</v>
      </c>
      <c r="C42" s="3">
        <v>5.56</v>
      </c>
      <c r="D42" s="3">
        <v>4</v>
      </c>
      <c r="E42" s="3">
        <v>19.48</v>
      </c>
      <c r="F42" s="14">
        <v>45079</v>
      </c>
      <c r="G42" s="13">
        <v>11.81</v>
      </c>
      <c r="H42" s="3">
        <f t="shared" si="0"/>
        <v>7.67</v>
      </c>
      <c r="I42" s="5">
        <f t="shared" si="1"/>
        <v>1</v>
      </c>
      <c r="J42" s="10">
        <f>CEILING(I42,0.05)</f>
        <v>1</v>
      </c>
      <c r="L42"/>
    </row>
    <row r="43" spans="1:12" x14ac:dyDescent="0.35">
      <c r="A43" s="27" t="s">
        <v>32</v>
      </c>
      <c r="B43" s="3">
        <v>12600465</v>
      </c>
      <c r="C43" s="3">
        <v>20.07</v>
      </c>
      <c r="D43" s="3">
        <v>16</v>
      </c>
      <c r="E43" s="3">
        <v>29.18</v>
      </c>
      <c r="F43" s="14">
        <v>45079</v>
      </c>
      <c r="G43" s="13">
        <v>6.9</v>
      </c>
      <c r="H43" s="3">
        <f t="shared" si="0"/>
        <v>22.28</v>
      </c>
      <c r="I43" s="5">
        <f t="shared" si="1"/>
        <v>1</v>
      </c>
      <c r="J43" s="23">
        <f>CEILING(AVERAGE(I43:I44),0.05)</f>
        <v>1</v>
      </c>
      <c r="L43"/>
    </row>
    <row r="44" spans="1:12" x14ac:dyDescent="0.35">
      <c r="A44" s="28"/>
      <c r="B44" s="3">
        <v>12600468</v>
      </c>
      <c r="C44" s="3">
        <v>15.78</v>
      </c>
      <c r="D44" s="3">
        <v>11.5</v>
      </c>
      <c r="E44" s="3">
        <v>23.67</v>
      </c>
      <c r="F44" s="14">
        <v>45083</v>
      </c>
      <c r="G44" s="13">
        <v>7.42</v>
      </c>
      <c r="H44" s="3">
        <f t="shared" si="0"/>
        <v>16.25</v>
      </c>
      <c r="I44" s="5">
        <f t="shared" si="1"/>
        <v>1</v>
      </c>
      <c r="J44" s="25"/>
      <c r="L44"/>
    </row>
  </sheetData>
  <mergeCells count="28">
    <mergeCell ref="A23:A24"/>
    <mergeCell ref="A25:A27"/>
    <mergeCell ref="J23:J24"/>
    <mergeCell ref="J25:J27"/>
    <mergeCell ref="A15:A17"/>
    <mergeCell ref="A18:A19"/>
    <mergeCell ref="J18:J19"/>
    <mergeCell ref="J13:J14"/>
    <mergeCell ref="J15:J17"/>
    <mergeCell ref="A13:A14"/>
    <mergeCell ref="P5:P8"/>
    <mergeCell ref="J10:J12"/>
    <mergeCell ref="A5:A7"/>
    <mergeCell ref="A1:D1"/>
    <mergeCell ref="A10:A12"/>
    <mergeCell ref="J5:J7"/>
    <mergeCell ref="A43:A44"/>
    <mergeCell ref="J43:J44"/>
    <mergeCell ref="A37:A38"/>
    <mergeCell ref="A28:A30"/>
    <mergeCell ref="A31:A32"/>
    <mergeCell ref="A33:A34"/>
    <mergeCell ref="J40:J41"/>
    <mergeCell ref="A40:A41"/>
    <mergeCell ref="J28:J30"/>
    <mergeCell ref="J31:J32"/>
    <mergeCell ref="J33:J34"/>
    <mergeCell ref="J37:J3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01"/>
  <sheetViews>
    <sheetView tabSelected="1" zoomScale="70" zoomScaleNormal="70" workbookViewId="0">
      <selection sqref="A1:D1"/>
    </sheetView>
  </sheetViews>
  <sheetFormatPr defaultRowHeight="14.5" x14ac:dyDescent="0.35"/>
  <cols>
    <col min="1" max="1" width="22.7265625" style="1" customWidth="1"/>
    <col min="2" max="2" width="34.26953125" bestFit="1" customWidth="1"/>
    <col min="3" max="3" width="15.453125" bestFit="1" customWidth="1"/>
    <col min="4" max="5" width="20" customWidth="1"/>
    <col min="6" max="6" width="15.7265625" customWidth="1"/>
    <col min="7" max="7" width="18.453125" bestFit="1" customWidth="1"/>
    <col min="8" max="9" width="18.453125" customWidth="1"/>
    <col min="10" max="10" width="16.1796875" bestFit="1" customWidth="1"/>
    <col min="11" max="11" width="17.81640625" bestFit="1" customWidth="1"/>
    <col min="12" max="14" width="17.81640625" customWidth="1"/>
    <col min="15" max="15" width="14.81640625" bestFit="1" customWidth="1"/>
    <col min="16" max="16" width="15.453125" bestFit="1" customWidth="1"/>
    <col min="17" max="17" width="17" customWidth="1"/>
    <col min="18" max="18" width="18.26953125" customWidth="1"/>
    <col min="19" max="19" width="12.26953125" customWidth="1"/>
  </cols>
  <sheetData>
    <row r="1" spans="1:19" x14ac:dyDescent="0.35">
      <c r="A1" s="21" t="s">
        <v>33</v>
      </c>
      <c r="B1" s="21"/>
      <c r="C1" s="21"/>
      <c r="D1" s="21"/>
      <c r="E1" s="4"/>
    </row>
    <row r="2" spans="1:19" x14ac:dyDescent="0.35">
      <c r="A2" s="4" t="s">
        <v>1</v>
      </c>
      <c r="B2" s="4"/>
      <c r="C2" s="4"/>
      <c r="D2" s="4"/>
      <c r="E2" s="4"/>
    </row>
    <row r="3" spans="1:19" x14ac:dyDescent="0.35">
      <c r="K3" s="31" t="s">
        <v>34</v>
      </c>
      <c r="L3" s="31"/>
      <c r="M3" s="31"/>
      <c r="N3" s="31"/>
      <c r="O3" s="31"/>
      <c r="P3" s="31"/>
      <c r="Q3" s="31"/>
      <c r="R3" s="31"/>
    </row>
    <row r="4" spans="1:19" s="38" customFormat="1" ht="101.5" x14ac:dyDescent="0.35">
      <c r="A4" s="35" t="s">
        <v>62</v>
      </c>
      <c r="B4" s="36" t="s">
        <v>2</v>
      </c>
      <c r="C4" s="36" t="s">
        <v>3</v>
      </c>
      <c r="D4" s="36" t="s">
        <v>4</v>
      </c>
      <c r="E4" s="36" t="s">
        <v>5</v>
      </c>
      <c r="F4" s="37" t="s">
        <v>6</v>
      </c>
      <c r="G4" s="37" t="s">
        <v>7</v>
      </c>
      <c r="H4" s="36" t="s">
        <v>8</v>
      </c>
      <c r="I4" s="36" t="s">
        <v>9</v>
      </c>
      <c r="J4" s="36" t="s">
        <v>35</v>
      </c>
      <c r="K4" s="36" t="s">
        <v>36</v>
      </c>
      <c r="L4" s="36" t="s">
        <v>37</v>
      </c>
      <c r="M4" s="36" t="s">
        <v>38</v>
      </c>
      <c r="N4" s="37" t="s">
        <v>39</v>
      </c>
      <c r="O4" s="37" t="s">
        <v>40</v>
      </c>
      <c r="P4" s="37" t="s">
        <v>41</v>
      </c>
      <c r="Q4" s="36" t="s">
        <v>42</v>
      </c>
      <c r="R4" s="36" t="s">
        <v>43</v>
      </c>
      <c r="S4" s="36" t="s">
        <v>44</v>
      </c>
    </row>
    <row r="5" spans="1:19" x14ac:dyDescent="0.35">
      <c r="A5" s="27" t="s">
        <v>45</v>
      </c>
      <c r="B5" s="3">
        <v>12600044</v>
      </c>
      <c r="C5" s="3">
        <v>14.72</v>
      </c>
      <c r="D5" s="3">
        <v>12</v>
      </c>
      <c r="E5" s="3">
        <v>19.52</v>
      </c>
      <c r="F5" s="14">
        <v>45079</v>
      </c>
      <c r="G5" s="13">
        <v>3.61</v>
      </c>
      <c r="H5" s="3">
        <f>E5-G5</f>
        <v>15.91</v>
      </c>
      <c r="I5" s="5">
        <f>IF(0&lt;(+H5-D5)/(C5-D5)&lt;1,(+H5-D5)/(C5-D5),IF((+H5-D5)/(C5-D5)&gt;1,1,IF(((+H5-D5)/(C5-D5))&lt;0,0,(+H5-D5)/(C5-D5))))</f>
        <v>1</v>
      </c>
      <c r="J5" s="23">
        <f>CEILING(AVERAGE(I5:I7),0.05)</f>
        <v>1</v>
      </c>
      <c r="K5" s="9"/>
      <c r="L5" s="9">
        <v>12600074</v>
      </c>
      <c r="M5" s="9">
        <v>1000</v>
      </c>
      <c r="N5" s="15">
        <v>680</v>
      </c>
      <c r="O5" s="16">
        <v>45078</v>
      </c>
      <c r="P5" s="15" t="s">
        <v>46</v>
      </c>
      <c r="Q5" s="12">
        <f>IF(M5&gt;N5,0,IF(P5="Y",0.2,0.1))</f>
        <v>0</v>
      </c>
      <c r="R5" s="30">
        <f>LARGE(Q5:Q8,1)</f>
        <v>0</v>
      </c>
      <c r="S5" s="30">
        <f>IF(J5-R5&lt;0,0,J5-R5)</f>
        <v>1</v>
      </c>
    </row>
    <row r="6" spans="1:19" x14ac:dyDescent="0.35">
      <c r="A6" s="29"/>
      <c r="B6" s="3">
        <v>12600482</v>
      </c>
      <c r="C6" s="3">
        <v>5.8</v>
      </c>
      <c r="D6" s="3">
        <v>4.25</v>
      </c>
      <c r="E6" s="3">
        <v>11.11</v>
      </c>
      <c r="F6" s="14">
        <v>45062</v>
      </c>
      <c r="G6" s="13">
        <v>4.08</v>
      </c>
      <c r="H6" s="3">
        <f>E6-G6</f>
        <v>7.0299999999999994</v>
      </c>
      <c r="I6" s="5">
        <f>IF(0&lt;(+H6-D6)/(C6-D6)&lt;1,(+H6-D6)/(C6-D6),IF((+H6-D6)/(C6-D6)&gt;1,1,IF(((+H6-D6)/(C6-D6))&lt;0,0,(+H6-D6)/(C6-D6))))</f>
        <v>1</v>
      </c>
      <c r="J6" s="24"/>
      <c r="K6" s="3"/>
      <c r="L6" s="3">
        <v>12600075</v>
      </c>
      <c r="M6" s="3">
        <v>1200</v>
      </c>
      <c r="N6" s="13">
        <v>556</v>
      </c>
      <c r="O6" s="14">
        <v>45062</v>
      </c>
      <c r="P6" s="15" t="s">
        <v>46</v>
      </c>
      <c r="Q6" s="12">
        <f t="shared" ref="Q6:Q43" si="0">IF(M6&gt;N6,0,IF(P6="Y",0.2,0.1))</f>
        <v>0</v>
      </c>
      <c r="R6" s="30"/>
      <c r="S6" s="22"/>
    </row>
    <row r="7" spans="1:19" x14ac:dyDescent="0.35">
      <c r="A7" s="29"/>
      <c r="B7" s="3">
        <v>12600548</v>
      </c>
      <c r="C7" s="3">
        <v>10.48</v>
      </c>
      <c r="D7" s="3">
        <v>7</v>
      </c>
      <c r="E7" s="3">
        <v>12.96</v>
      </c>
      <c r="F7" s="14">
        <v>45062</v>
      </c>
      <c r="G7" s="13">
        <v>0.47</v>
      </c>
      <c r="H7" s="3">
        <f>E7-G7</f>
        <v>12.49</v>
      </c>
      <c r="I7" s="5">
        <f>IF(0&lt;(+H7-D7)/(C7-D7)&lt;1,(+H7-D7)/(C7-D7),IF((+H7-D7)/(C7-D7)&gt;1,1,IF(((+H7-D7)/(C7-D7))&lt;0,0,(+H7-D7)/(C7-D7))))</f>
        <v>1</v>
      </c>
      <c r="J7" s="24"/>
      <c r="K7" s="3"/>
      <c r="L7" s="3">
        <v>12600507</v>
      </c>
      <c r="M7" s="3">
        <v>1350</v>
      </c>
      <c r="N7" s="13">
        <v>1127</v>
      </c>
      <c r="O7" s="14">
        <v>45078</v>
      </c>
      <c r="P7" s="15" t="s">
        <v>46</v>
      </c>
      <c r="Q7" s="12">
        <f t="shared" si="0"/>
        <v>0</v>
      </c>
      <c r="R7" s="30"/>
      <c r="S7" s="22"/>
    </row>
    <row r="8" spans="1:19" x14ac:dyDescent="0.35">
      <c r="A8" s="28"/>
      <c r="B8" s="8"/>
      <c r="C8" s="3"/>
      <c r="D8" s="3"/>
      <c r="E8" s="3"/>
      <c r="F8" s="13"/>
      <c r="G8" s="13"/>
      <c r="H8" s="3"/>
      <c r="I8" s="5"/>
      <c r="J8" s="25"/>
      <c r="K8" s="3"/>
      <c r="L8" s="3">
        <v>12600592</v>
      </c>
      <c r="M8" s="3">
        <v>1200</v>
      </c>
      <c r="N8" s="13">
        <v>568</v>
      </c>
      <c r="O8" s="14">
        <v>45061</v>
      </c>
      <c r="P8" s="15" t="s">
        <v>46</v>
      </c>
      <c r="Q8" s="12">
        <f t="shared" si="0"/>
        <v>0</v>
      </c>
      <c r="R8" s="30"/>
      <c r="S8" s="22"/>
    </row>
    <row r="9" spans="1:19" x14ac:dyDescent="0.35">
      <c r="A9" s="28" t="s">
        <v>47</v>
      </c>
      <c r="B9" s="3">
        <v>12600045</v>
      </c>
      <c r="C9" s="3">
        <v>14.1</v>
      </c>
      <c r="D9" s="3">
        <v>9</v>
      </c>
      <c r="E9" s="3">
        <v>20.64</v>
      </c>
      <c r="F9" s="14">
        <v>45082</v>
      </c>
      <c r="G9" s="13">
        <v>4.33</v>
      </c>
      <c r="H9" s="3">
        <f>E9-G9</f>
        <v>16.310000000000002</v>
      </c>
      <c r="I9" s="5">
        <f>IF(0&lt;(+H9-D9)/(C9-D9)&lt;1,(+H9-D9)/(C9-D9),IF((+H9-D9)/(C9-D9)&gt;1,1,IF(((+H9-D9)/(C9-D9))&lt;0,0,(+H9-D9)/(C9-D9))))</f>
        <v>1</v>
      </c>
      <c r="J9" s="23">
        <f>CEILING(AVERAGE(I9:I11),0.05)</f>
        <v>1</v>
      </c>
      <c r="K9" s="3"/>
      <c r="L9" s="3">
        <v>12500498</v>
      </c>
      <c r="M9" s="3">
        <v>1350</v>
      </c>
      <c r="N9" s="13">
        <v>897</v>
      </c>
      <c r="O9" s="14">
        <v>45063</v>
      </c>
      <c r="P9" s="15" t="s">
        <v>46</v>
      </c>
      <c r="Q9" s="12">
        <f t="shared" si="0"/>
        <v>0</v>
      </c>
      <c r="R9" s="30">
        <f>LARGE(Q9:Q11,1)</f>
        <v>0</v>
      </c>
      <c r="S9" s="30">
        <f>IF(J9-R9&lt;0,0,J9-R9)</f>
        <v>1</v>
      </c>
    </row>
    <row r="10" spans="1:19" x14ac:dyDescent="0.35">
      <c r="A10" s="22"/>
      <c r="B10" s="3">
        <v>12600498</v>
      </c>
      <c r="C10" s="3">
        <v>8.66</v>
      </c>
      <c r="D10" s="3">
        <v>5</v>
      </c>
      <c r="E10" s="3">
        <v>12.62</v>
      </c>
      <c r="F10" s="14">
        <v>45062</v>
      </c>
      <c r="G10" s="13">
        <v>1.61</v>
      </c>
      <c r="H10" s="3">
        <f>E10-G10</f>
        <v>11.01</v>
      </c>
      <c r="I10" s="5">
        <f>IF(0&lt;(+H10-D10)/(C10-D10)&lt;1,(+H10-D10)/(C10-D10),IF((+H10-D10)/(C10-D10)&gt;1,1,IF(((+H10-D10)/(C10-D10))&lt;0,0,(+H10-D10)/(C10-D10))))</f>
        <v>1</v>
      </c>
      <c r="J10" s="24"/>
      <c r="K10" s="3"/>
      <c r="L10" s="3">
        <v>12500273</v>
      </c>
      <c r="M10" s="3">
        <v>850</v>
      </c>
      <c r="N10" s="13">
        <v>406</v>
      </c>
      <c r="O10" s="14">
        <v>45062</v>
      </c>
      <c r="P10" s="15" t="s">
        <v>46</v>
      </c>
      <c r="Q10" s="12">
        <f t="shared" si="0"/>
        <v>0</v>
      </c>
      <c r="R10" s="30"/>
      <c r="S10" s="30"/>
    </row>
    <row r="11" spans="1:19" x14ac:dyDescent="0.35">
      <c r="A11" s="22"/>
      <c r="B11" s="3">
        <v>12600574</v>
      </c>
      <c r="C11" s="3">
        <v>10.1</v>
      </c>
      <c r="D11" s="3">
        <v>5</v>
      </c>
      <c r="E11" s="3">
        <v>15.6</v>
      </c>
      <c r="F11" s="14">
        <v>45079</v>
      </c>
      <c r="G11" s="13">
        <v>3.24</v>
      </c>
      <c r="H11" s="3">
        <f>E11-G11</f>
        <v>12.36</v>
      </c>
      <c r="I11" s="5">
        <f>IF(0&lt;(+H11-D11)/(C11-D11)&lt;1,(+H11-D11)/(C11-D11),IF((+H11-D11)/(C11-D11)&gt;1,1,IF(((+H11-D11)/(C11-D11))&lt;0,0,(+H11-D11)/(C11-D11))))</f>
        <v>1</v>
      </c>
      <c r="J11" s="25"/>
      <c r="K11" s="3"/>
      <c r="L11" s="3">
        <v>12500275</v>
      </c>
      <c r="M11" s="3">
        <v>1200</v>
      </c>
      <c r="N11" s="13">
        <v>698</v>
      </c>
      <c r="O11" s="14">
        <v>45061</v>
      </c>
      <c r="P11" s="15" t="s">
        <v>46</v>
      </c>
      <c r="Q11" s="12">
        <f t="shared" si="0"/>
        <v>0</v>
      </c>
      <c r="R11" s="30"/>
      <c r="S11" s="30"/>
    </row>
    <row r="12" spans="1:19" x14ac:dyDescent="0.35">
      <c r="A12" s="27" t="s">
        <v>48</v>
      </c>
      <c r="B12" s="3">
        <v>12600072</v>
      </c>
      <c r="C12" s="3">
        <v>7.3</v>
      </c>
      <c r="D12" s="3">
        <v>4</v>
      </c>
      <c r="E12" s="3">
        <v>11.45</v>
      </c>
      <c r="F12" s="14">
        <v>45062</v>
      </c>
      <c r="G12" s="13">
        <v>1.64</v>
      </c>
      <c r="H12" s="3">
        <f>E12-G12</f>
        <v>9.8099999999999987</v>
      </c>
      <c r="I12" s="5">
        <f>IF(0&lt;(+H12-D12)/(C12-D12)&lt;1,(+H12-D12)/(C12-D12),IF((+H12-D12)/(C12-D12)&gt;1,1,IF(((+H12-D12)/(C12-D12))&lt;0,0,(+H12-D12)/(C12-D12))))</f>
        <v>1</v>
      </c>
      <c r="J12" s="23">
        <f>CEILING(AVERAGE(I12:I13),0.05)</f>
        <v>1</v>
      </c>
      <c r="K12" s="3"/>
      <c r="L12" s="3">
        <v>12600074</v>
      </c>
      <c r="M12" s="3">
        <v>1000</v>
      </c>
      <c r="N12" s="13">
        <f t="shared" ref="N12:O15" si="1">N5</f>
        <v>680</v>
      </c>
      <c r="O12" s="14">
        <f t="shared" si="1"/>
        <v>45078</v>
      </c>
      <c r="P12" s="15" t="s">
        <v>46</v>
      </c>
      <c r="Q12" s="12">
        <f t="shared" si="0"/>
        <v>0</v>
      </c>
      <c r="R12" s="30">
        <f>LARGE(Q12:Q15,1)</f>
        <v>0</v>
      </c>
      <c r="S12" s="30">
        <f>IF(J12-R12&lt;0,0,J12-R12)</f>
        <v>1</v>
      </c>
    </row>
    <row r="13" spans="1:19" x14ac:dyDescent="0.35">
      <c r="A13" s="29"/>
      <c r="B13" s="3">
        <v>12600479</v>
      </c>
      <c r="C13" s="3">
        <v>9.6</v>
      </c>
      <c r="D13" s="3">
        <v>6</v>
      </c>
      <c r="E13" s="3">
        <v>13.28</v>
      </c>
      <c r="F13" s="14">
        <v>45062</v>
      </c>
      <c r="G13" s="13">
        <v>1.1499999999999999</v>
      </c>
      <c r="H13" s="3">
        <f>E13-G13</f>
        <v>12.129999999999999</v>
      </c>
      <c r="I13" s="5">
        <f>IF(0&lt;(+H13-D13)/(C13-D13)&lt;1,(+H13-D13)/(C13-D13),IF((+H13-D13)/(C13-D13)&gt;1,1,IF(((+H13-D13)/(C13-D13))&lt;0,0,(+H13-D13)/(C13-D13))))</f>
        <v>1</v>
      </c>
      <c r="J13" s="24"/>
      <c r="K13" s="3"/>
      <c r="L13" s="3">
        <v>12600075</v>
      </c>
      <c r="M13" s="3">
        <v>1200</v>
      </c>
      <c r="N13" s="13">
        <f t="shared" si="1"/>
        <v>556</v>
      </c>
      <c r="O13" s="14">
        <f t="shared" si="1"/>
        <v>45062</v>
      </c>
      <c r="P13" s="15" t="s">
        <v>46</v>
      </c>
      <c r="Q13" s="12">
        <f t="shared" si="0"/>
        <v>0</v>
      </c>
      <c r="R13" s="30"/>
      <c r="S13" s="22"/>
    </row>
    <row r="14" spans="1:19" x14ac:dyDescent="0.35">
      <c r="A14" s="29"/>
      <c r="B14" s="3"/>
      <c r="C14" s="3"/>
      <c r="D14" s="3"/>
      <c r="E14" s="3"/>
      <c r="F14" s="13"/>
      <c r="G14" s="13"/>
      <c r="H14" s="3"/>
      <c r="I14" s="5"/>
      <c r="J14" s="24"/>
      <c r="K14" s="3"/>
      <c r="L14" s="3">
        <v>12600507</v>
      </c>
      <c r="M14" s="3">
        <v>1350</v>
      </c>
      <c r="N14" s="13">
        <f t="shared" si="1"/>
        <v>1127</v>
      </c>
      <c r="O14" s="14">
        <f t="shared" si="1"/>
        <v>45078</v>
      </c>
      <c r="P14" s="15" t="s">
        <v>46</v>
      </c>
      <c r="Q14" s="12">
        <f t="shared" si="0"/>
        <v>0</v>
      </c>
      <c r="R14" s="30"/>
      <c r="S14" s="22"/>
    </row>
    <row r="15" spans="1:19" x14ac:dyDescent="0.35">
      <c r="A15" s="28"/>
      <c r="B15" s="3"/>
      <c r="C15" s="3"/>
      <c r="D15" s="3"/>
      <c r="E15" s="3"/>
      <c r="F15" s="13"/>
      <c r="G15" s="13"/>
      <c r="H15" s="3"/>
      <c r="I15" s="5"/>
      <c r="J15" s="25"/>
      <c r="K15" s="3"/>
      <c r="L15" s="3">
        <v>12600592</v>
      </c>
      <c r="M15" s="3">
        <v>1200</v>
      </c>
      <c r="N15" s="13">
        <f t="shared" si="1"/>
        <v>568</v>
      </c>
      <c r="O15" s="14">
        <f t="shared" si="1"/>
        <v>45061</v>
      </c>
      <c r="P15" s="15" t="s">
        <v>46</v>
      </c>
      <c r="Q15" s="12">
        <f t="shared" si="0"/>
        <v>0</v>
      </c>
      <c r="R15" s="30"/>
      <c r="S15" s="22"/>
    </row>
    <row r="16" spans="1:19" x14ac:dyDescent="0.35">
      <c r="A16" s="27" t="s">
        <v>49</v>
      </c>
      <c r="B16" s="3">
        <v>12600224</v>
      </c>
      <c r="C16" s="3">
        <v>6.48</v>
      </c>
      <c r="D16" s="3">
        <v>2</v>
      </c>
      <c r="E16" s="3">
        <v>17.350000000000001</v>
      </c>
      <c r="F16" s="14">
        <v>45076</v>
      </c>
      <c r="G16" s="13">
        <v>8.6999999999999993</v>
      </c>
      <c r="H16" s="3">
        <f>E16-G16</f>
        <v>8.6500000000000021</v>
      </c>
      <c r="I16" s="5">
        <f>IF(0&lt;(+H16-D16)/(C16-D16)&lt;1,(+H16-D16)/(C16-D16),IF((+H16-D16)/(C16-D16)&gt;1,1,IF(((+H16-D16)/(C16-D16))&lt;0,0,(+H16-D16)/(C16-D16))))</f>
        <v>1</v>
      </c>
      <c r="J16" s="23">
        <f>CEILING(AVERAGE(I16:I18),0.05)</f>
        <v>1</v>
      </c>
      <c r="K16" s="3"/>
      <c r="L16" s="3">
        <v>12600473</v>
      </c>
      <c r="M16" s="3">
        <v>1350</v>
      </c>
      <c r="N16" s="13">
        <v>1349</v>
      </c>
      <c r="O16" s="14">
        <v>45064</v>
      </c>
      <c r="P16" s="15" t="s">
        <v>46</v>
      </c>
      <c r="Q16" s="12">
        <f t="shared" si="0"/>
        <v>0</v>
      </c>
      <c r="R16" s="30">
        <f>LARGE(Q16:Q20,1)</f>
        <v>0</v>
      </c>
      <c r="S16" s="30">
        <f>IF(J16-R16&lt;0,0,J16-R16)</f>
        <v>1</v>
      </c>
    </row>
    <row r="17" spans="1:19" x14ac:dyDescent="0.35">
      <c r="A17" s="29"/>
      <c r="B17" s="3">
        <v>12600227</v>
      </c>
      <c r="C17" s="3">
        <v>3.8</v>
      </c>
      <c r="D17" s="3">
        <v>2</v>
      </c>
      <c r="E17" s="3">
        <v>12.37</v>
      </c>
      <c r="F17" s="14">
        <v>45076</v>
      </c>
      <c r="G17" s="13">
        <v>7.44</v>
      </c>
      <c r="H17" s="3">
        <f>E17-G17</f>
        <v>4.9299999999999988</v>
      </c>
      <c r="I17" s="5">
        <f>IF(0&lt;(+H17-D17)/(C17-D17)&lt;1,(+H17-D17)/(C17-D17),IF((+H17-D17)/(C17-D17)&gt;1,1,IF(((+H17-D17)/(C17-D17))&lt;0,0,(+H17-D17)/(C17-D17))))</f>
        <v>1</v>
      </c>
      <c r="J17" s="24"/>
      <c r="K17" s="3"/>
      <c r="L17" s="3">
        <v>12600231</v>
      </c>
      <c r="M17" s="3">
        <v>1300</v>
      </c>
      <c r="N17" s="13">
        <v>960</v>
      </c>
      <c r="O17" s="14">
        <v>45078</v>
      </c>
      <c r="P17" s="15" t="s">
        <v>46</v>
      </c>
      <c r="Q17" s="12">
        <f t="shared" si="0"/>
        <v>0</v>
      </c>
      <c r="R17" s="30"/>
      <c r="S17" s="22"/>
    </row>
    <row r="18" spans="1:19" x14ac:dyDescent="0.35">
      <c r="A18" s="29"/>
      <c r="B18" s="3">
        <v>12600474</v>
      </c>
      <c r="C18" s="3">
        <v>3.8</v>
      </c>
      <c r="D18" s="3">
        <v>2</v>
      </c>
      <c r="E18" s="3">
        <v>11.64</v>
      </c>
      <c r="F18" s="14">
        <v>45064</v>
      </c>
      <c r="G18" s="13">
        <v>7.73</v>
      </c>
      <c r="H18" s="3">
        <f>E18-G18</f>
        <v>3.91</v>
      </c>
      <c r="I18" s="5">
        <f>IF(0&lt;(+H18-D18)/(C18-D18)&lt;1,(+H18-D18)/(C18-D18),IF((+H18-D18)/(C18-D18)&gt;1,1,IF(((+H18-D18)/(C18-D18))&lt;0,0,(+H18-D18)/(C18-D18))))</f>
        <v>1</v>
      </c>
      <c r="J18" s="24"/>
      <c r="K18" s="3"/>
      <c r="L18" s="3">
        <v>12600533</v>
      </c>
      <c r="M18" s="3">
        <v>900</v>
      </c>
      <c r="N18" s="13">
        <v>481</v>
      </c>
      <c r="O18" s="14">
        <v>45061</v>
      </c>
      <c r="P18" s="15" t="s">
        <v>46</v>
      </c>
      <c r="Q18" s="12">
        <f t="shared" si="0"/>
        <v>0</v>
      </c>
      <c r="R18" s="30"/>
      <c r="S18" s="22"/>
    </row>
    <row r="19" spans="1:19" x14ac:dyDescent="0.35">
      <c r="A19" s="29"/>
      <c r="B19" s="3"/>
      <c r="C19" s="3"/>
      <c r="D19" s="3"/>
      <c r="E19" s="3"/>
      <c r="F19" s="13"/>
      <c r="G19" s="13"/>
      <c r="H19" s="3"/>
      <c r="I19" s="5"/>
      <c r="J19" s="24"/>
      <c r="K19" s="3"/>
      <c r="L19" s="3">
        <v>12600515</v>
      </c>
      <c r="M19" s="3">
        <v>1350</v>
      </c>
      <c r="N19" s="13">
        <v>937</v>
      </c>
      <c r="O19" s="14">
        <v>45076</v>
      </c>
      <c r="P19" s="15" t="s">
        <v>46</v>
      </c>
      <c r="Q19" s="12">
        <f t="shared" si="0"/>
        <v>0</v>
      </c>
      <c r="R19" s="30"/>
      <c r="S19" s="22"/>
    </row>
    <row r="20" spans="1:19" x14ac:dyDescent="0.35">
      <c r="A20" s="28"/>
      <c r="B20" s="3"/>
      <c r="C20" s="3"/>
      <c r="D20" s="3"/>
      <c r="E20" s="3"/>
      <c r="F20" s="13"/>
      <c r="G20" s="13"/>
      <c r="H20" s="3"/>
      <c r="I20" s="5"/>
      <c r="J20" s="25"/>
      <c r="K20" s="3"/>
      <c r="L20" s="3">
        <v>12600579</v>
      </c>
      <c r="M20" s="3">
        <v>1350</v>
      </c>
      <c r="N20" s="13">
        <v>1338</v>
      </c>
      <c r="O20" s="14">
        <v>45076</v>
      </c>
      <c r="P20" s="15" t="s">
        <v>46</v>
      </c>
      <c r="Q20" s="12">
        <f t="shared" si="0"/>
        <v>0</v>
      </c>
      <c r="R20" s="30"/>
      <c r="S20" s="22"/>
    </row>
    <row r="21" spans="1:19" x14ac:dyDescent="0.35">
      <c r="A21" s="27" t="s">
        <v>50</v>
      </c>
      <c r="B21" s="3">
        <v>12600223</v>
      </c>
      <c r="C21" s="3">
        <v>4.0999999999999996</v>
      </c>
      <c r="D21" s="3">
        <v>2</v>
      </c>
      <c r="E21" s="3">
        <v>15.58</v>
      </c>
      <c r="F21" s="14">
        <v>45076</v>
      </c>
      <c r="G21" s="13">
        <v>10.45</v>
      </c>
      <c r="H21" s="3">
        <f>E21-G21</f>
        <v>5.1300000000000008</v>
      </c>
      <c r="I21" s="5">
        <f>IF(0&lt;(+H21-D21)/(C21-D21)&lt;1,(+H21-D21)/(C21-D21),IF((+H21-D21)/(C21-D21)&gt;1,1,IF(((+H21-D21)/(C21-D21))&lt;0,0,(+H21-D21)/(C21-D21))))</f>
        <v>1</v>
      </c>
      <c r="J21" s="23">
        <f>CEILING(AVERAGE(I21:I24),0.05)</f>
        <v>1</v>
      </c>
      <c r="K21" s="3">
        <v>12600223</v>
      </c>
      <c r="L21" s="3"/>
      <c r="M21" s="3">
        <v>800</v>
      </c>
      <c r="N21" s="13">
        <v>496</v>
      </c>
      <c r="O21" s="14">
        <v>45076</v>
      </c>
      <c r="P21" s="15" t="s">
        <v>46</v>
      </c>
      <c r="Q21" s="12">
        <f>IF(M21&gt;N21,0,IF(P21="Y",0.3,0.15))</f>
        <v>0</v>
      </c>
      <c r="R21" s="30">
        <f>LARGE(Q21:Q26,1)</f>
        <v>0</v>
      </c>
      <c r="S21" s="30">
        <f>IF(J21-R21&lt;0,0,J21-R21)</f>
        <v>1</v>
      </c>
    </row>
    <row r="22" spans="1:19" x14ac:dyDescent="0.35">
      <c r="A22" s="29"/>
      <c r="B22" s="3"/>
      <c r="C22" s="3"/>
      <c r="D22" s="3"/>
      <c r="E22" s="3"/>
      <c r="F22" s="14"/>
      <c r="G22" s="13"/>
      <c r="H22" s="3"/>
      <c r="I22" s="5"/>
      <c r="J22" s="24"/>
      <c r="K22" s="3"/>
      <c r="L22" s="3">
        <v>12600473</v>
      </c>
      <c r="M22" s="3">
        <v>1350</v>
      </c>
      <c r="N22" s="13">
        <f t="shared" ref="N22:O26" si="2">N16</f>
        <v>1349</v>
      </c>
      <c r="O22" s="14">
        <f t="shared" si="2"/>
        <v>45064</v>
      </c>
      <c r="P22" s="15" t="s">
        <v>46</v>
      </c>
      <c r="Q22" s="12">
        <f t="shared" si="0"/>
        <v>0</v>
      </c>
      <c r="R22" s="30"/>
      <c r="S22" s="22"/>
    </row>
    <row r="23" spans="1:19" x14ac:dyDescent="0.35">
      <c r="A23" s="29"/>
      <c r="B23" s="3">
        <v>12600224</v>
      </c>
      <c r="C23" s="3">
        <v>6.48</v>
      </c>
      <c r="D23" s="3">
        <v>2</v>
      </c>
      <c r="E23" s="3">
        <v>17.350000000000001</v>
      </c>
      <c r="F23" s="14">
        <v>45076</v>
      </c>
      <c r="G23" s="13">
        <v>8.6999999999999993</v>
      </c>
      <c r="H23" s="3">
        <f>E23-G23</f>
        <v>8.6500000000000021</v>
      </c>
      <c r="I23" s="5">
        <f>IF(0&lt;(+H23-D23)/(C23-D23)&lt;1,(+H23-D23)/(C23-D23),IF((+H23-D23)/(C23-D23)&gt;1,1,IF(((+H23-D23)/(C23-D23))&lt;0,0,(+H23-D23)/(C23-D23))))</f>
        <v>1</v>
      </c>
      <c r="J23" s="24"/>
      <c r="K23" s="3"/>
      <c r="L23" s="3">
        <v>12600231</v>
      </c>
      <c r="M23" s="3">
        <v>1300</v>
      </c>
      <c r="N23" s="13">
        <f t="shared" si="2"/>
        <v>960</v>
      </c>
      <c r="O23" s="14">
        <f t="shared" si="2"/>
        <v>45078</v>
      </c>
      <c r="P23" s="15" t="s">
        <v>46</v>
      </c>
      <c r="Q23" s="12">
        <f t="shared" si="0"/>
        <v>0</v>
      </c>
      <c r="R23" s="30"/>
      <c r="S23" s="22"/>
    </row>
    <row r="24" spans="1:19" x14ac:dyDescent="0.35">
      <c r="A24" s="29"/>
      <c r="B24" s="3">
        <v>12600422</v>
      </c>
      <c r="C24" s="3">
        <v>5.53</v>
      </c>
      <c r="D24" s="3">
        <v>2.5</v>
      </c>
      <c r="E24" s="3">
        <v>16.41</v>
      </c>
      <c r="F24" s="14">
        <v>45083</v>
      </c>
      <c r="G24" s="13">
        <v>8.51</v>
      </c>
      <c r="H24" s="3">
        <f>E24-G24</f>
        <v>7.9</v>
      </c>
      <c r="I24" s="5">
        <f>IF(0&lt;(+H24-D24)/(C24-D24)&lt;1,(+H24-D24)/(C24-D24),IF((+H24-D24)/(C24-D24)&gt;1,1,IF(((+H24-D24)/(C24-D24))&lt;0,0,(+H24-D24)/(C24-D24))))</f>
        <v>1</v>
      </c>
      <c r="J24" s="24"/>
      <c r="K24" s="3"/>
      <c r="L24" s="3">
        <v>12600533</v>
      </c>
      <c r="M24" s="3">
        <v>900</v>
      </c>
      <c r="N24" s="13">
        <f t="shared" si="2"/>
        <v>481</v>
      </c>
      <c r="O24" s="14">
        <f t="shared" si="2"/>
        <v>45061</v>
      </c>
      <c r="P24" s="15" t="s">
        <v>46</v>
      </c>
      <c r="Q24" s="12">
        <f t="shared" si="0"/>
        <v>0</v>
      </c>
      <c r="R24" s="30"/>
      <c r="S24" s="22"/>
    </row>
    <row r="25" spans="1:19" x14ac:dyDescent="0.35">
      <c r="A25" s="29"/>
      <c r="B25" s="3"/>
      <c r="C25" s="3"/>
      <c r="D25" s="3"/>
      <c r="E25" s="3"/>
      <c r="F25" s="13"/>
      <c r="G25" s="13"/>
      <c r="H25" s="3"/>
      <c r="I25" s="5"/>
      <c r="J25" s="24"/>
      <c r="K25" s="3"/>
      <c r="L25" s="3">
        <v>12600515</v>
      </c>
      <c r="M25" s="3">
        <v>1350</v>
      </c>
      <c r="N25" s="13">
        <f t="shared" si="2"/>
        <v>937</v>
      </c>
      <c r="O25" s="14">
        <f t="shared" si="2"/>
        <v>45076</v>
      </c>
      <c r="P25" s="15" t="s">
        <v>46</v>
      </c>
      <c r="Q25" s="12">
        <f t="shared" si="0"/>
        <v>0</v>
      </c>
      <c r="R25" s="30"/>
      <c r="S25" s="22"/>
    </row>
    <row r="26" spans="1:19" x14ac:dyDescent="0.35">
      <c r="A26" s="28"/>
      <c r="B26" s="3"/>
      <c r="C26" s="3"/>
      <c r="D26" s="3"/>
      <c r="E26" s="3"/>
      <c r="F26" s="13"/>
      <c r="G26" s="13"/>
      <c r="H26" s="3"/>
      <c r="I26" s="5"/>
      <c r="J26" s="25"/>
      <c r="K26" s="3"/>
      <c r="L26" s="3">
        <v>12600579</v>
      </c>
      <c r="M26" s="3">
        <v>1350</v>
      </c>
      <c r="N26" s="13">
        <f t="shared" si="2"/>
        <v>1338</v>
      </c>
      <c r="O26" s="14">
        <f t="shared" si="2"/>
        <v>45076</v>
      </c>
      <c r="P26" s="15" t="s">
        <v>46</v>
      </c>
      <c r="Q26" s="12">
        <f t="shared" si="0"/>
        <v>0</v>
      </c>
      <c r="R26" s="30"/>
      <c r="S26" s="22"/>
    </row>
    <row r="27" spans="1:19" x14ac:dyDescent="0.35">
      <c r="A27" s="2" t="s">
        <v>51</v>
      </c>
      <c r="B27" s="3">
        <v>12500094</v>
      </c>
      <c r="C27" s="3">
        <v>12.14</v>
      </c>
      <c r="D27" s="3">
        <v>10</v>
      </c>
      <c r="E27" s="3">
        <v>13.99</v>
      </c>
      <c r="F27" s="14">
        <v>45063</v>
      </c>
      <c r="G27" s="13">
        <v>1.86</v>
      </c>
      <c r="H27" s="3">
        <f>E27-G27</f>
        <v>12.13</v>
      </c>
      <c r="I27" s="5">
        <f>IF(0&lt;(+H27-D27)/(C27-D27)&lt;1,(+H27-D27)/(C27-D27),IF((+H27-D27)/(C27-D27)&gt;1,1,IF(((+H27-D27)/(C27-D27))&lt;0,0,(+H27-D27)/(C27-D27))))</f>
        <v>0.99532710280373837</v>
      </c>
      <c r="J27" s="10">
        <f>CEILING(I27,0.05)</f>
        <v>1</v>
      </c>
      <c r="K27" s="3">
        <v>12500274</v>
      </c>
      <c r="L27" s="3"/>
      <c r="M27" s="3">
        <v>800</v>
      </c>
      <c r="N27" s="13">
        <v>225</v>
      </c>
      <c r="O27" s="14">
        <v>45063</v>
      </c>
      <c r="P27" s="15" t="s">
        <v>46</v>
      </c>
      <c r="Q27" s="12">
        <f>IF(M27&gt;N27,0,IF(P27="Y",0.3,0.15))</f>
        <v>0</v>
      </c>
      <c r="R27" s="10">
        <f>Q27</f>
        <v>0</v>
      </c>
      <c r="S27" s="10">
        <f>IF(J27-Q27&lt;0,0,J27-R27)</f>
        <v>1</v>
      </c>
    </row>
    <row r="28" spans="1:19" x14ac:dyDescent="0.35">
      <c r="A28" s="27" t="s">
        <v>52</v>
      </c>
      <c r="B28" s="3">
        <v>12500498</v>
      </c>
      <c r="C28" s="3">
        <v>3.92</v>
      </c>
      <c r="D28" s="3">
        <v>2.2999999999999998</v>
      </c>
      <c r="E28" s="3">
        <v>12.28</v>
      </c>
      <c r="F28" s="14">
        <v>45063</v>
      </c>
      <c r="G28" s="13">
        <v>8.57</v>
      </c>
      <c r="H28" s="3">
        <f>E28-G28</f>
        <v>3.7099999999999991</v>
      </c>
      <c r="I28" s="5">
        <f>IF(0&lt;(+H28-D28)/(C28-D28)&lt;1,(+H28-D28)/(C28-D28),IF((+H28-D28)/(C28-D28)&gt;1,1,IF(((+H28-D28)/(C28-D28))&lt;0,0,(+H28-D28)/(C28-D28))))</f>
        <v>0.87037037037036991</v>
      </c>
      <c r="J28" s="23">
        <f>CEILING(I28,0.05)</f>
        <v>0.9</v>
      </c>
      <c r="K28" s="3">
        <v>12500498</v>
      </c>
      <c r="L28" s="3"/>
      <c r="M28" s="3">
        <v>1350</v>
      </c>
      <c r="N28" s="13">
        <f t="shared" ref="N28:O30" si="3">N9</f>
        <v>897</v>
      </c>
      <c r="O28" s="14">
        <f t="shared" si="3"/>
        <v>45063</v>
      </c>
      <c r="P28" s="15" t="s">
        <v>46</v>
      </c>
      <c r="Q28" s="12">
        <f t="shared" ref="Q28:Q42" si="4">IF(M28&gt;N28,0,IF(P28="Y",0.3,0.15))</f>
        <v>0</v>
      </c>
      <c r="R28" s="30">
        <f>LARGE(Q28:Q30,1)</f>
        <v>0</v>
      </c>
      <c r="S28" s="30">
        <f>IF(J28-R28&lt;0,0,J28-R28)</f>
        <v>0.9</v>
      </c>
    </row>
    <row r="29" spans="1:19" x14ac:dyDescent="0.35">
      <c r="A29" s="29"/>
      <c r="B29" s="3"/>
      <c r="C29" s="3"/>
      <c r="D29" s="3"/>
      <c r="E29" s="3"/>
      <c r="F29" s="13"/>
      <c r="G29" s="13"/>
      <c r="H29" s="3"/>
      <c r="I29" s="5"/>
      <c r="J29" s="24"/>
      <c r="K29" s="3">
        <v>12500273</v>
      </c>
      <c r="L29" s="3"/>
      <c r="M29" s="3">
        <v>850</v>
      </c>
      <c r="N29" s="13">
        <f t="shared" si="3"/>
        <v>406</v>
      </c>
      <c r="O29" s="14">
        <f t="shared" si="3"/>
        <v>45062</v>
      </c>
      <c r="P29" s="15" t="s">
        <v>46</v>
      </c>
      <c r="Q29" s="12">
        <f t="shared" si="4"/>
        <v>0</v>
      </c>
      <c r="R29" s="30"/>
      <c r="S29" s="22"/>
    </row>
    <row r="30" spans="1:19" x14ac:dyDescent="0.35">
      <c r="A30" s="28"/>
      <c r="B30" s="3"/>
      <c r="C30" s="3"/>
      <c r="D30" s="3"/>
      <c r="E30" s="3"/>
      <c r="F30" s="13"/>
      <c r="G30" s="13"/>
      <c r="H30" s="3"/>
      <c r="I30" s="5"/>
      <c r="J30" s="25"/>
      <c r="K30" s="3">
        <v>12500275</v>
      </c>
      <c r="L30" s="3"/>
      <c r="M30" s="3">
        <v>1200</v>
      </c>
      <c r="N30" s="13">
        <f t="shared" si="3"/>
        <v>698</v>
      </c>
      <c r="O30" s="14">
        <f t="shared" si="3"/>
        <v>45061</v>
      </c>
      <c r="P30" s="15" t="s">
        <v>46</v>
      </c>
      <c r="Q30" s="12">
        <f t="shared" si="4"/>
        <v>0</v>
      </c>
      <c r="R30" s="30"/>
      <c r="S30" s="22"/>
    </row>
    <row r="31" spans="1:19" ht="19.5" customHeight="1" x14ac:dyDescent="0.35">
      <c r="A31" s="27" t="s">
        <v>53</v>
      </c>
      <c r="B31" s="3">
        <v>12600075</v>
      </c>
      <c r="C31" s="3">
        <v>3.42</v>
      </c>
      <c r="D31" s="3">
        <v>1.5</v>
      </c>
      <c r="E31" s="3">
        <v>6.72</v>
      </c>
      <c r="F31" s="14">
        <v>45062</v>
      </c>
      <c r="G31" s="13">
        <v>2.57</v>
      </c>
      <c r="H31" s="3">
        <f>E31-G31</f>
        <v>4.1500000000000004</v>
      </c>
      <c r="I31" s="5">
        <f>IF(0&lt;(+H31-D31)/(C31-D31)&lt;1,(+H31-D31)/(C31-D31),IF((+H31-D31)/(C31-D31)&gt;1,1,IF(((+H31-D31)/(C31-D31))&lt;0,0,(+H31-D31)/(C31-D31))))</f>
        <v>1</v>
      </c>
      <c r="J31" s="23">
        <f>CEILING(AVERAGE(I31:I32),0.05)</f>
        <v>1</v>
      </c>
      <c r="K31" s="19">
        <v>12600074</v>
      </c>
      <c r="L31" s="3"/>
      <c r="M31" s="3">
        <v>1000</v>
      </c>
      <c r="N31" s="15">
        <v>680</v>
      </c>
      <c r="O31" s="16">
        <v>45078</v>
      </c>
      <c r="P31" s="15" t="s">
        <v>46</v>
      </c>
      <c r="Q31" s="12">
        <f>IF(M31&gt;N31,0,IF(P31="Y",0.3,0.15))</f>
        <v>0</v>
      </c>
      <c r="R31" s="30">
        <f>LARGE(Q31:Q34,1)</f>
        <v>0</v>
      </c>
      <c r="S31" s="30">
        <f>IF(J31-R31&lt;0,0,J31-R31)</f>
        <v>1</v>
      </c>
    </row>
    <row r="32" spans="1:19" x14ac:dyDescent="0.35">
      <c r="A32" s="29"/>
      <c r="B32" s="3">
        <v>12600544</v>
      </c>
      <c r="C32" s="3">
        <v>5.98</v>
      </c>
      <c r="D32" s="3">
        <v>2.2000000000000002</v>
      </c>
      <c r="E32" s="3">
        <v>8.6199999999999992</v>
      </c>
      <c r="F32" s="14">
        <v>45063</v>
      </c>
      <c r="G32" s="13">
        <v>2.3199999999999998</v>
      </c>
      <c r="H32" s="3">
        <f>E32-G32</f>
        <v>6.2999999999999989</v>
      </c>
      <c r="I32" s="5">
        <f>IF(0&lt;(+H32-D32)/(C32-D32)&lt;1,(+H32-D32)/(C32-D32),IF((+H32-D32)/(C32-D32)&gt;1,1,IF(((+H32-D32)/(C32-D32))&lt;0,0,(+H32-D32)/(C32-D32))))</f>
        <v>1</v>
      </c>
      <c r="J32" s="24"/>
      <c r="K32" s="3">
        <v>12600075</v>
      </c>
      <c r="L32" s="3"/>
      <c r="M32" s="3">
        <v>1200</v>
      </c>
      <c r="N32" s="13">
        <v>545</v>
      </c>
      <c r="O32" s="14">
        <v>44708</v>
      </c>
      <c r="P32" s="15" t="s">
        <v>46</v>
      </c>
      <c r="Q32" s="12">
        <f t="shared" ref="Q32:Q34" si="5">IF(M32&gt;N32,0,IF(P32="Y",0.3,0.15))</f>
        <v>0</v>
      </c>
      <c r="R32" s="30"/>
      <c r="S32" s="22"/>
    </row>
    <row r="33" spans="1:19" x14ac:dyDescent="0.35">
      <c r="A33" s="29"/>
      <c r="J33" s="24"/>
      <c r="K33" s="3">
        <v>12600507</v>
      </c>
      <c r="L33" s="3"/>
      <c r="M33" s="3">
        <v>1350</v>
      </c>
      <c r="N33" s="13">
        <v>1100</v>
      </c>
      <c r="O33" s="14">
        <v>44711</v>
      </c>
      <c r="P33" s="15" t="s">
        <v>46</v>
      </c>
      <c r="Q33" s="12">
        <f t="shared" si="5"/>
        <v>0</v>
      </c>
      <c r="R33" s="30"/>
      <c r="S33" s="22"/>
    </row>
    <row r="34" spans="1:19" x14ac:dyDescent="0.35">
      <c r="A34" s="28"/>
      <c r="B34" s="3"/>
      <c r="C34" s="3"/>
      <c r="D34" s="3"/>
      <c r="E34" s="3"/>
      <c r="F34" s="13"/>
      <c r="G34" s="13"/>
      <c r="H34" s="3"/>
      <c r="I34" s="5"/>
      <c r="J34" s="25"/>
      <c r="K34" s="3">
        <v>12600592</v>
      </c>
      <c r="L34" s="3"/>
      <c r="M34" s="3">
        <v>1200</v>
      </c>
      <c r="N34" s="13">
        <v>575</v>
      </c>
      <c r="O34" s="14">
        <v>44708</v>
      </c>
      <c r="P34" s="15" t="s">
        <v>46</v>
      </c>
      <c r="Q34" s="12">
        <f t="shared" si="5"/>
        <v>0</v>
      </c>
      <c r="R34" s="30"/>
      <c r="S34" s="22"/>
    </row>
    <row r="35" spans="1:19" x14ac:dyDescent="0.35">
      <c r="A35" s="27" t="s">
        <v>54</v>
      </c>
      <c r="B35" s="3">
        <v>12600229</v>
      </c>
      <c r="C35" s="3">
        <v>3.5</v>
      </c>
      <c r="D35" s="3">
        <v>2</v>
      </c>
      <c r="E35" s="3">
        <v>9.5399999999999991</v>
      </c>
      <c r="F35" s="14">
        <v>45084</v>
      </c>
      <c r="G35" s="13">
        <v>5.51</v>
      </c>
      <c r="H35" s="3">
        <f>E35-G35</f>
        <v>4.0299999999999994</v>
      </c>
      <c r="I35" s="5">
        <f>IF(0&lt;(+H35-D35)/(C35-D35)&lt;1,(+H35-D35)/(C35-D35),IF((+H35-D35)/(C35-D35)&gt;1,1,IF(((+H35-D35)/(C35-D35))&lt;0,0,(+H35-D35)/(C35-D35))))</f>
        <v>1</v>
      </c>
      <c r="J35" s="23">
        <f>CEILING(AVERAGE(I35:I38),0.05)</f>
        <v>1</v>
      </c>
      <c r="K35" s="3">
        <v>12600473</v>
      </c>
      <c r="L35" s="3"/>
      <c r="M35" s="3">
        <v>1350</v>
      </c>
      <c r="N35" s="13">
        <f t="shared" ref="N35:O39" si="6">N16</f>
        <v>1349</v>
      </c>
      <c r="O35" s="14">
        <f t="shared" si="6"/>
        <v>45064</v>
      </c>
      <c r="P35" s="15" t="s">
        <v>46</v>
      </c>
      <c r="Q35" s="12">
        <f t="shared" si="4"/>
        <v>0</v>
      </c>
      <c r="R35" s="30">
        <f>LARGE(Q35:Q39,1)</f>
        <v>0</v>
      </c>
      <c r="S35" s="30">
        <f>IF(J35-R35&lt;0,0,J35-R35)</f>
        <v>1</v>
      </c>
    </row>
    <row r="36" spans="1:19" x14ac:dyDescent="0.35">
      <c r="A36" s="29"/>
      <c r="B36" s="3">
        <v>12600230</v>
      </c>
      <c r="C36" s="3">
        <v>5</v>
      </c>
      <c r="D36" s="3">
        <v>2</v>
      </c>
      <c r="E36" s="3">
        <v>11.35</v>
      </c>
      <c r="F36" s="14">
        <v>45076</v>
      </c>
      <c r="G36" s="13">
        <v>4.8600000000000003</v>
      </c>
      <c r="H36" s="3">
        <f>E36-G36</f>
        <v>6.4899999999999993</v>
      </c>
      <c r="I36" s="5">
        <f>IF(0&lt;(+H36-D36)/(C36-D36)&lt;1,(+H36-D36)/(C36-D36),IF((+H36-D36)/(C36-D36)&gt;1,1,IF(((+H36-D36)/(C36-D36))&lt;0,0,(+H36-D36)/(C36-D36))))</f>
        <v>1</v>
      </c>
      <c r="J36" s="24"/>
      <c r="K36" s="3">
        <v>12600231</v>
      </c>
      <c r="L36" s="3"/>
      <c r="M36" s="3">
        <v>1300</v>
      </c>
      <c r="N36" s="13">
        <f t="shared" si="6"/>
        <v>960</v>
      </c>
      <c r="O36" s="14">
        <f t="shared" si="6"/>
        <v>45078</v>
      </c>
      <c r="P36" s="15" t="s">
        <v>46</v>
      </c>
      <c r="Q36" s="12">
        <f t="shared" si="4"/>
        <v>0</v>
      </c>
      <c r="R36" s="30"/>
      <c r="S36" s="22"/>
    </row>
    <row r="37" spans="1:19" x14ac:dyDescent="0.35">
      <c r="A37" s="29"/>
      <c r="B37" s="3">
        <v>12600231</v>
      </c>
      <c r="C37" s="3">
        <v>2.42</v>
      </c>
      <c r="D37" s="3">
        <v>2</v>
      </c>
      <c r="E37" s="3">
        <v>8.02</v>
      </c>
      <c r="F37" s="14">
        <v>45078</v>
      </c>
      <c r="G37" s="13">
        <v>5.5</v>
      </c>
      <c r="H37" s="3">
        <f>E37-G37</f>
        <v>2.5199999999999996</v>
      </c>
      <c r="I37" s="5">
        <f>IF(0&lt;(+H37-D37)/(C37-D37)&lt;1,(+H37-D37)/(C37-D37),IF((+H37-D37)/(C37-D37)&gt;1,1,IF(((+H37-D37)/(C37-D37))&lt;0,0,(+H37-D37)/(C37-D37))))</f>
        <v>1</v>
      </c>
      <c r="J37" s="24"/>
      <c r="K37" s="3">
        <v>12600533</v>
      </c>
      <c r="L37" s="3"/>
      <c r="M37" s="3">
        <v>900</v>
      </c>
      <c r="N37" s="13">
        <f t="shared" si="6"/>
        <v>481</v>
      </c>
      <c r="O37" s="14">
        <f t="shared" si="6"/>
        <v>45061</v>
      </c>
      <c r="P37" s="15" t="s">
        <v>46</v>
      </c>
      <c r="Q37" s="12">
        <f t="shared" si="4"/>
        <v>0</v>
      </c>
      <c r="R37" s="30"/>
      <c r="S37" s="22"/>
    </row>
    <row r="38" spans="1:19" x14ac:dyDescent="0.35">
      <c r="A38" s="29"/>
      <c r="B38" s="3">
        <v>12600515</v>
      </c>
      <c r="C38" s="3">
        <v>2.54</v>
      </c>
      <c r="D38" s="3">
        <v>2</v>
      </c>
      <c r="E38" s="3">
        <v>6.54</v>
      </c>
      <c r="F38" s="14">
        <v>45076</v>
      </c>
      <c r="G38" s="13">
        <v>3.95</v>
      </c>
      <c r="H38" s="3">
        <f>E38-G38</f>
        <v>2.59</v>
      </c>
      <c r="I38" s="5">
        <f>IF(0&lt;(+H38-D38)/(C38-D38)&lt;1,(+H38-D38)/(C38-D38),IF((+H38-D38)/(C38-D38)&gt;1,1,IF(((+H38-D38)/(C38-D38))&lt;0,0,(+H38-D38)/(C38-D38))))</f>
        <v>1</v>
      </c>
      <c r="J38" s="24"/>
      <c r="K38" s="3">
        <v>12600515</v>
      </c>
      <c r="L38" s="3"/>
      <c r="M38" s="3">
        <v>1350</v>
      </c>
      <c r="N38" s="13">
        <f t="shared" si="6"/>
        <v>937</v>
      </c>
      <c r="O38" s="14">
        <f t="shared" si="6"/>
        <v>45076</v>
      </c>
      <c r="P38" s="15" t="s">
        <v>46</v>
      </c>
      <c r="Q38" s="12">
        <f t="shared" si="4"/>
        <v>0</v>
      </c>
      <c r="R38" s="30"/>
      <c r="S38" s="22"/>
    </row>
    <row r="39" spans="1:19" x14ac:dyDescent="0.35">
      <c r="A39" s="28"/>
      <c r="B39" s="3"/>
      <c r="C39" s="3"/>
      <c r="D39" s="3"/>
      <c r="E39" s="3"/>
      <c r="F39" s="13"/>
      <c r="G39" s="13"/>
      <c r="H39" s="3"/>
      <c r="I39" s="5"/>
      <c r="J39" s="25"/>
      <c r="K39" s="3">
        <v>12600579</v>
      </c>
      <c r="L39" s="3"/>
      <c r="M39" s="3">
        <v>1350</v>
      </c>
      <c r="N39" s="13">
        <f t="shared" si="6"/>
        <v>1338</v>
      </c>
      <c r="O39" s="14">
        <f t="shared" si="6"/>
        <v>45076</v>
      </c>
      <c r="P39" s="15" t="s">
        <v>46</v>
      </c>
      <c r="Q39" s="12">
        <f t="shared" si="4"/>
        <v>0</v>
      </c>
      <c r="R39" s="30"/>
      <c r="S39" s="22"/>
    </row>
    <row r="40" spans="1:19" x14ac:dyDescent="0.35">
      <c r="A40" s="27" t="s">
        <v>55</v>
      </c>
      <c r="B40" s="3">
        <v>12600255</v>
      </c>
      <c r="C40" s="3">
        <v>3.62</v>
      </c>
      <c r="D40" s="3">
        <v>2</v>
      </c>
      <c r="E40" s="3">
        <v>18.84</v>
      </c>
      <c r="F40" s="14">
        <v>45076</v>
      </c>
      <c r="G40" s="13">
        <v>13.94</v>
      </c>
      <c r="H40" s="3">
        <f>E40-G40</f>
        <v>4.9000000000000004</v>
      </c>
      <c r="I40" s="5">
        <f>IF(0&lt;(+H40-D40)/(C40-D40)&lt;1,(+H40-D40)/(C40-D40),IF((+H40-D40)/(C40-D40)&gt;1,1,IF(((+H40-D40)/(C40-D40))&lt;0,0,(+H40-D40)/(C40-D40))))</f>
        <v>1</v>
      </c>
      <c r="J40" s="23">
        <f>CEILING(AVERAGE(I40:I41),0.05)</f>
        <v>1</v>
      </c>
      <c r="K40" s="3">
        <v>12600497</v>
      </c>
      <c r="L40" s="3"/>
      <c r="M40" s="3">
        <v>1500</v>
      </c>
      <c r="N40" s="17">
        <v>1977</v>
      </c>
      <c r="O40" s="14">
        <v>45076</v>
      </c>
      <c r="P40" s="15" t="s">
        <v>56</v>
      </c>
      <c r="Q40" s="12">
        <f t="shared" si="4"/>
        <v>0.3</v>
      </c>
      <c r="R40" s="30">
        <f>Q40</f>
        <v>0.3</v>
      </c>
      <c r="S40" s="30">
        <f>IF(J40-R40&lt;0,0,J40-R40)</f>
        <v>0.7</v>
      </c>
    </row>
    <row r="41" spans="1:19" x14ac:dyDescent="0.35">
      <c r="A41" s="28"/>
      <c r="B41" s="3">
        <v>12600497</v>
      </c>
      <c r="C41" s="3">
        <v>3.62</v>
      </c>
      <c r="D41" s="3">
        <v>2</v>
      </c>
      <c r="E41" s="3">
        <v>15.17</v>
      </c>
      <c r="F41" s="14">
        <v>45076</v>
      </c>
      <c r="G41" s="13">
        <v>10.66</v>
      </c>
      <c r="H41" s="3">
        <f>E41-G41</f>
        <v>4.51</v>
      </c>
      <c r="I41" s="5">
        <f>IF(0&lt;(+H41-D41)/(C41-D41)&lt;1,(+H41-D41)/(C41-D41),IF((+H41-D41)/(C41-D41)&gt;1,1,IF(((+H41-D41)/(C41-D41))&lt;0,0,(+H41-D41)/(C41-D41))))</f>
        <v>1</v>
      </c>
      <c r="J41" s="25"/>
      <c r="K41" s="3"/>
      <c r="L41" s="3"/>
      <c r="M41" s="3"/>
      <c r="N41" s="13"/>
      <c r="O41" s="13"/>
      <c r="P41" s="13"/>
      <c r="Q41" s="12"/>
      <c r="R41" s="22"/>
      <c r="S41" s="22"/>
    </row>
    <row r="42" spans="1:19" x14ac:dyDescent="0.35">
      <c r="A42" s="27" t="s">
        <v>57</v>
      </c>
      <c r="B42" s="3">
        <v>12600497</v>
      </c>
      <c r="C42" s="3">
        <v>3.62</v>
      </c>
      <c r="D42" s="3">
        <v>2</v>
      </c>
      <c r="E42" s="3">
        <v>15.17</v>
      </c>
      <c r="F42" s="14">
        <v>45076</v>
      </c>
      <c r="G42" s="13">
        <v>10.66</v>
      </c>
      <c r="H42" s="3">
        <f>E42-G42</f>
        <v>4.51</v>
      </c>
      <c r="I42" s="5">
        <f>IF(0&lt;(+H42-D42)/(C42-D42)&lt;1,(+H42-D42)/(C42-D42),IF((+H42-D42)/(C42-D42)&gt;1,1,IF(((+H42-D42)/(C42-D42))&lt;0,0,(+H42-D42)/(C42-D42))))</f>
        <v>1</v>
      </c>
      <c r="J42" s="23">
        <f>CEILING(I42,0.05)</f>
        <v>1</v>
      </c>
      <c r="K42" s="3">
        <v>12600577</v>
      </c>
      <c r="L42" s="3"/>
      <c r="M42" s="3">
        <v>900</v>
      </c>
      <c r="N42" s="13">
        <v>620</v>
      </c>
      <c r="O42" s="14">
        <v>45076</v>
      </c>
      <c r="P42" s="15" t="s">
        <v>46</v>
      </c>
      <c r="Q42" s="12">
        <f t="shared" si="4"/>
        <v>0</v>
      </c>
      <c r="R42" s="23">
        <f>LARGE(Q42:Q43,1)</f>
        <v>0.2</v>
      </c>
      <c r="S42" s="23">
        <f>IF(J42-R42&lt;0,0,J42-R42)</f>
        <v>0.8</v>
      </c>
    </row>
    <row r="43" spans="1:19" x14ac:dyDescent="0.35">
      <c r="A43" s="28"/>
      <c r="B43" s="3"/>
      <c r="C43" s="3"/>
      <c r="D43" s="3"/>
      <c r="E43" s="3"/>
      <c r="F43" s="13"/>
      <c r="G43" s="13"/>
      <c r="H43" s="3"/>
      <c r="I43" s="3"/>
      <c r="J43" s="25"/>
      <c r="K43" s="3"/>
      <c r="L43" s="3">
        <v>12600497</v>
      </c>
      <c r="M43" s="3">
        <v>1500</v>
      </c>
      <c r="N43" s="13">
        <f>N40</f>
        <v>1977</v>
      </c>
      <c r="O43" s="14">
        <f>O40</f>
        <v>45076</v>
      </c>
      <c r="P43" s="15" t="s">
        <v>56</v>
      </c>
      <c r="Q43" s="12">
        <f t="shared" si="0"/>
        <v>0.2</v>
      </c>
      <c r="R43" s="25"/>
      <c r="S43" s="28"/>
    </row>
    <row r="44" spans="1:19" x14ac:dyDescent="0.35">
      <c r="J44" s="11"/>
    </row>
    <row r="99" spans="1:2" x14ac:dyDescent="0.35">
      <c r="A99" s="1" t="s">
        <v>58</v>
      </c>
      <c r="B99" t="s">
        <v>59</v>
      </c>
    </row>
    <row r="100" spans="1:2" x14ac:dyDescent="0.35">
      <c r="A100" s="1" t="s">
        <v>46</v>
      </c>
      <c r="B100" t="s">
        <v>60</v>
      </c>
    </row>
    <row r="101" spans="1:2" x14ac:dyDescent="0.35">
      <c r="A101" s="1" t="s">
        <v>56</v>
      </c>
      <c r="B101" t="s">
        <v>61</v>
      </c>
    </row>
  </sheetData>
  <mergeCells count="42">
    <mergeCell ref="R31:R34"/>
    <mergeCell ref="S31:S34"/>
    <mergeCell ref="A42:A43"/>
    <mergeCell ref="J42:J43"/>
    <mergeCell ref="R42:R43"/>
    <mergeCell ref="S42:S43"/>
    <mergeCell ref="R40:R41"/>
    <mergeCell ref="S40:S41"/>
    <mergeCell ref="A40:A41"/>
    <mergeCell ref="J40:J41"/>
    <mergeCell ref="S28:S30"/>
    <mergeCell ref="R35:R39"/>
    <mergeCell ref="S35:S39"/>
    <mergeCell ref="A1:D1"/>
    <mergeCell ref="K3:R3"/>
    <mergeCell ref="J21:J26"/>
    <mergeCell ref="A5:A8"/>
    <mergeCell ref="J5:J8"/>
    <mergeCell ref="A31:A34"/>
    <mergeCell ref="A28:A30"/>
    <mergeCell ref="J28:J30"/>
    <mergeCell ref="J35:J39"/>
    <mergeCell ref="A35:A39"/>
    <mergeCell ref="A12:A15"/>
    <mergeCell ref="R9:R11"/>
    <mergeCell ref="J31:J34"/>
    <mergeCell ref="A16:A20"/>
    <mergeCell ref="J16:J20"/>
    <mergeCell ref="A21:A26"/>
    <mergeCell ref="R21:R26"/>
    <mergeCell ref="R28:R30"/>
    <mergeCell ref="S21:S26"/>
    <mergeCell ref="R16:R20"/>
    <mergeCell ref="S16:S20"/>
    <mergeCell ref="R5:R8"/>
    <mergeCell ref="S5:S8"/>
    <mergeCell ref="R12:R15"/>
    <mergeCell ref="A9:A11"/>
    <mergeCell ref="J9:J11"/>
    <mergeCell ref="J12:J15"/>
    <mergeCell ref="S9:S11"/>
    <mergeCell ref="S12:S15"/>
  </mergeCells>
  <conditionalFormatting sqref="N5">
    <cfRule type="expression" dxfId="37" priority="42">
      <formula>$N$5&gt;$M$5</formula>
    </cfRule>
  </conditionalFormatting>
  <conditionalFormatting sqref="N6">
    <cfRule type="expression" dxfId="36" priority="41">
      <formula>$N$6&gt;$M$6</formula>
    </cfRule>
  </conditionalFormatting>
  <conditionalFormatting sqref="N7">
    <cfRule type="expression" dxfId="35" priority="40">
      <formula>$N$7&gt;$M$7</formula>
    </cfRule>
  </conditionalFormatting>
  <conditionalFormatting sqref="N8">
    <cfRule type="expression" dxfId="34" priority="39">
      <formula>$N$8&gt;$M$8</formula>
    </cfRule>
  </conditionalFormatting>
  <conditionalFormatting sqref="N9">
    <cfRule type="expression" dxfId="33" priority="38">
      <formula>$N$9&gt;$M$9</formula>
    </cfRule>
  </conditionalFormatting>
  <conditionalFormatting sqref="N10">
    <cfRule type="expression" dxfId="32" priority="37">
      <formula>$N$10&gt;$M$10</formula>
    </cfRule>
  </conditionalFormatting>
  <conditionalFormatting sqref="N11">
    <cfRule type="expression" dxfId="31" priority="36">
      <formula>$N$11&gt;$M$11</formula>
    </cfRule>
  </conditionalFormatting>
  <conditionalFormatting sqref="N12">
    <cfRule type="expression" dxfId="30" priority="35">
      <formula>$N$12&gt;$M$12</formula>
    </cfRule>
  </conditionalFormatting>
  <conditionalFormatting sqref="N13">
    <cfRule type="expression" dxfId="29" priority="34">
      <formula>$N$13&gt;$M$13</formula>
    </cfRule>
  </conditionalFormatting>
  <conditionalFormatting sqref="N14">
    <cfRule type="expression" dxfId="28" priority="33">
      <formula>$N$14&gt;$M$14</formula>
    </cfRule>
  </conditionalFormatting>
  <conditionalFormatting sqref="N15">
    <cfRule type="expression" dxfId="27" priority="32">
      <formula>$N$15&gt;$M$15</formula>
    </cfRule>
  </conditionalFormatting>
  <conditionalFormatting sqref="N16">
    <cfRule type="expression" dxfId="26" priority="31">
      <formula>$N$16&gt;$M$16</formula>
    </cfRule>
  </conditionalFormatting>
  <conditionalFormatting sqref="N17">
    <cfRule type="expression" dxfId="25" priority="30">
      <formula>$N$17&gt;$M$17</formula>
    </cfRule>
  </conditionalFormatting>
  <conditionalFormatting sqref="N18">
    <cfRule type="expression" dxfId="24" priority="29">
      <formula>$N$18&gt;$M$18</formula>
    </cfRule>
  </conditionalFormatting>
  <conditionalFormatting sqref="N19">
    <cfRule type="expression" dxfId="23" priority="28">
      <formula>$N$19&gt;$M$19</formula>
    </cfRule>
  </conditionalFormatting>
  <conditionalFormatting sqref="N20">
    <cfRule type="expression" dxfId="22" priority="27">
      <formula>$N$20&gt;$M$20</formula>
    </cfRule>
  </conditionalFormatting>
  <conditionalFormatting sqref="N21">
    <cfRule type="expression" dxfId="21" priority="26">
      <formula>$N$21&gt;$M$21</formula>
    </cfRule>
  </conditionalFormatting>
  <conditionalFormatting sqref="N22">
    <cfRule type="expression" dxfId="20" priority="25">
      <formula>$N$22&gt;$M$22</formula>
    </cfRule>
  </conditionalFormatting>
  <conditionalFormatting sqref="N23">
    <cfRule type="expression" dxfId="19" priority="24">
      <formula>$N$23&gt;$M$23</formula>
    </cfRule>
  </conditionalFormatting>
  <conditionalFormatting sqref="N24">
    <cfRule type="expression" dxfId="18" priority="23">
      <formula>$N$24&gt;$M$24</formula>
    </cfRule>
  </conditionalFormatting>
  <conditionalFormatting sqref="N25">
    <cfRule type="expression" dxfId="17" priority="22">
      <formula>$N$25&gt;$M$25</formula>
    </cfRule>
  </conditionalFormatting>
  <conditionalFormatting sqref="N26">
    <cfRule type="expression" dxfId="16" priority="21">
      <formula>$N$26&gt;$M$26</formula>
    </cfRule>
  </conditionalFormatting>
  <conditionalFormatting sqref="N27">
    <cfRule type="expression" dxfId="15" priority="20">
      <formula>$N$27&gt;$M$27</formula>
    </cfRule>
  </conditionalFormatting>
  <conditionalFormatting sqref="N28">
    <cfRule type="expression" dxfId="14" priority="19">
      <formula>$N$28&gt;$M$28</formula>
    </cfRule>
  </conditionalFormatting>
  <conditionalFormatting sqref="N29">
    <cfRule type="expression" dxfId="13" priority="18">
      <formula>$N$29&gt;$M$29</formula>
    </cfRule>
  </conditionalFormatting>
  <conditionalFormatting sqref="N30">
    <cfRule type="expression" dxfId="12" priority="17">
      <formula>$N$30&gt;$M$30</formula>
    </cfRule>
  </conditionalFormatting>
  <conditionalFormatting sqref="N35">
    <cfRule type="expression" dxfId="11" priority="12">
      <formula>$N$35&gt;$M$35</formula>
    </cfRule>
  </conditionalFormatting>
  <conditionalFormatting sqref="N36">
    <cfRule type="expression" dxfId="10" priority="11">
      <formula>$N$36&gt;$M$36</formula>
    </cfRule>
  </conditionalFormatting>
  <conditionalFormatting sqref="N37">
    <cfRule type="expression" dxfId="9" priority="10">
      <formula>$N$37&gt;$M$37</formula>
    </cfRule>
  </conditionalFormatting>
  <conditionalFormatting sqref="N38">
    <cfRule type="expression" dxfId="8" priority="9">
      <formula>$N$38&gt;$M$38</formula>
    </cfRule>
  </conditionalFormatting>
  <conditionalFormatting sqref="N39">
    <cfRule type="expression" dxfId="7" priority="8">
      <formula>$N$39&gt;$M$39</formula>
    </cfRule>
  </conditionalFormatting>
  <conditionalFormatting sqref="N40">
    <cfRule type="expression" dxfId="6" priority="7">
      <formula>$N$40&gt;$M$40</formula>
    </cfRule>
  </conditionalFormatting>
  <conditionalFormatting sqref="N42">
    <cfRule type="expression" dxfId="5" priority="6">
      <formula>$N$42&gt;$M$42</formula>
    </cfRule>
  </conditionalFormatting>
  <conditionalFormatting sqref="N43">
    <cfRule type="expression" dxfId="4" priority="5">
      <formula>$N$43&gt;$M$43</formula>
    </cfRule>
  </conditionalFormatting>
  <conditionalFormatting sqref="N31">
    <cfRule type="expression" dxfId="3" priority="4">
      <formula>$N$5&gt;$M$5</formula>
    </cfRule>
  </conditionalFormatting>
  <conditionalFormatting sqref="N32">
    <cfRule type="expression" dxfId="2" priority="3">
      <formula>$N$6&gt;$M$6</formula>
    </cfRule>
  </conditionalFormatting>
  <conditionalFormatting sqref="N33">
    <cfRule type="expression" dxfId="1" priority="2">
      <formula>$N$14&gt;$M$14</formula>
    </cfRule>
  </conditionalFormatting>
  <conditionalFormatting sqref="N34">
    <cfRule type="expression" dxfId="0" priority="1">
      <formula>$N$8&gt;$M$8</formula>
    </cfRule>
  </conditionalFormatting>
  <dataValidations count="1">
    <dataValidation type="list" allowBlank="1" showInputMessage="1" showErrorMessage="1" sqref="P42:P43 P5:P40" xr:uid="{00000000-0002-0000-0100-000000000000}">
      <formula1>Ans</formula1>
    </dataValidation>
  </dataValidations>
  <pageMargins left="0.7" right="0.7" top="0.75" bottom="0.75" header="0.3" footer="0.3"/>
  <pageSetup paperSize="9" orientation="portrait" r:id="rId1"/>
  <ignoredErrors>
    <ignoredError sqref="Q21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F70B8AAADB6442B677F1CE6DCA7AD5" ma:contentTypeVersion="12" ma:contentTypeDescription="Create a new document." ma:contentTypeScope="" ma:versionID="1fed5c873410cc1edaa6782359560139">
  <xsd:schema xmlns:xsd="http://www.w3.org/2001/XMLSchema" xmlns:xs="http://www.w3.org/2001/XMLSchema" xmlns:p="http://schemas.microsoft.com/office/2006/metadata/properties" xmlns:ns2="b0161eb5-2051-4e9b-8554-4de790c0bedc" xmlns:ns3="24e70482-4cac-41d4-b49a-f36dd5a0bfb8" targetNamespace="http://schemas.microsoft.com/office/2006/metadata/properties" ma:root="true" ma:fieldsID="445d017d5c9b2b0d937f623c044b8f15" ns2:_="" ns3:_="">
    <xsd:import namespace="b0161eb5-2051-4e9b-8554-4de790c0bedc"/>
    <xsd:import namespace="24e70482-4cac-41d4-b49a-f36dd5a0bfb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161eb5-2051-4e9b-8554-4de790c0be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2ce70b5f-7cdc-4e64-9a67-dcab2ee1b59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e70482-4cac-41d4-b49a-f36dd5a0bfb8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0161eb5-2051-4e9b-8554-4de790c0bed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02E4182-D607-4509-B3EA-34F50DD050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161eb5-2051-4e9b-8554-4de790c0bedc"/>
    <ds:schemaRef ds:uri="24e70482-4cac-41d4-b49a-f36dd5a0bf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93E977E-A2AF-49F2-BE5D-9F599653E99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240698-7FEF-4672-BA3D-3DEA51CF775A}">
  <ds:schemaRefs>
    <ds:schemaRef ds:uri="http://www.w3.org/XML/1998/namespace"/>
    <ds:schemaRef ds:uri="b0161eb5-2051-4e9b-8554-4de790c0bedc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24e70482-4cac-41d4-b49a-f36dd5a0bfb8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AA - Without EC adjustment</vt:lpstr>
      <vt:lpstr>AA - With EC adjustment</vt:lpstr>
      <vt:lpstr>Ans</vt:lpstr>
      <vt:lpstr>Reading</vt:lpstr>
    </vt:vector>
  </TitlesOfParts>
  <Manager/>
  <Company>DERM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GUARIN Alyx</dc:creator>
  <cp:keywords/>
  <dc:description/>
  <cp:lastModifiedBy>Adam Chappell</cp:lastModifiedBy>
  <cp:revision/>
  <cp:lastPrinted>2023-06-14T05:10:38Z</cp:lastPrinted>
  <dcterms:created xsi:type="dcterms:W3CDTF">2015-04-09T23:34:13Z</dcterms:created>
  <dcterms:modified xsi:type="dcterms:W3CDTF">2023-06-19T01:21:40Z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>20230619111814059</vt:lpwstr>
  </property>
  <property fmtid="{D5CDD505-2E9C-101B-9397-08002B2CF9AE}" pid="3" name="ContentTypeId">
    <vt:lpwstr>0x010100EAF70B8AAADB6442B677F1CE6DCA7AD5</vt:lpwstr>
  </property>
  <property fmtid="{D5CDD505-2E9C-101B-9397-08002B2CF9AE}" pid="4" name="MediaServiceImageTags">
    <vt:lpwstr/>
  </property>
</Properties>
</file>